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TOSHIBA EXTERNAL DRIVE\KATARINA\LIDIJA BURAZER\Phleum\SOM\"/>
    </mc:Choice>
  </mc:AlternateContent>
  <bookViews>
    <workbookView xWindow="0" yWindow="0" windowWidth="20490" windowHeight="7620" activeTab="4"/>
  </bookViews>
  <sheets>
    <sheet name="Table S3" sheetId="12" r:id="rId1"/>
    <sheet name="Table S4 " sheetId="3" r:id="rId2"/>
    <sheet name="Table S5" sheetId="8" r:id="rId3"/>
    <sheet name="Table S6 " sheetId="1" r:id="rId4"/>
    <sheet name="Table S7" sheetId="13" r:id="rId5"/>
  </sheets>
  <externalReferences>
    <externalReference r:id="rId6"/>
  </externalReferences>
  <calcPr calcId="162913"/>
</workbook>
</file>

<file path=xl/calcChain.xml><?xml version="1.0" encoding="utf-8"?>
<calcChain xmlns="http://schemas.openxmlformats.org/spreadsheetml/2006/main">
  <c r="O28" i="13" l="1"/>
  <c r="P28" i="13" s="1"/>
  <c r="M28" i="13"/>
  <c r="N28" i="13" s="1"/>
  <c r="R28" i="13" s="1"/>
  <c r="U28" i="13" s="1"/>
  <c r="I28" i="13"/>
  <c r="G28" i="13"/>
  <c r="H28" i="13" s="1"/>
  <c r="Q28" i="13" s="1"/>
  <c r="S28" i="13" s="1"/>
  <c r="O27" i="13"/>
  <c r="P27" i="13" s="1"/>
  <c r="M27" i="13"/>
  <c r="N27" i="13" s="1"/>
  <c r="R27" i="13" s="1"/>
  <c r="U27" i="13" s="1"/>
  <c r="I27" i="13"/>
  <c r="G27" i="13"/>
  <c r="H27" i="13" s="1"/>
  <c r="Q27" i="13" s="1"/>
  <c r="S27" i="13" s="1"/>
  <c r="O26" i="13"/>
  <c r="P26" i="13" s="1"/>
  <c r="M26" i="13"/>
  <c r="N26" i="13" s="1"/>
  <c r="R26" i="13" s="1"/>
  <c r="U26" i="13" s="1"/>
  <c r="I26" i="13"/>
  <c r="G26" i="13"/>
  <c r="H26" i="13" s="1"/>
  <c r="Q26" i="13" s="1"/>
  <c r="S26" i="13" s="1"/>
  <c r="O25" i="13"/>
  <c r="P25" i="13" s="1"/>
  <c r="M25" i="13"/>
  <c r="N25" i="13" s="1"/>
  <c r="R25" i="13" s="1"/>
  <c r="U25" i="13" s="1"/>
  <c r="I25" i="13"/>
  <c r="J25" i="13" s="1"/>
  <c r="G25" i="13"/>
  <c r="H25" i="13" s="1"/>
  <c r="Q25" i="13" s="1"/>
  <c r="S25" i="13" s="1"/>
  <c r="V25" i="13" s="1"/>
  <c r="O24" i="13"/>
  <c r="M24" i="13"/>
  <c r="N24" i="13" s="1"/>
  <c r="R24" i="13" s="1"/>
  <c r="U24" i="13" s="1"/>
  <c r="I24" i="13"/>
  <c r="G24" i="13"/>
  <c r="H24" i="13" s="1"/>
  <c r="Q24" i="13" s="1"/>
  <c r="S24" i="13" s="1"/>
  <c r="V24" i="13" s="1"/>
  <c r="O23" i="13"/>
  <c r="M23" i="13"/>
  <c r="P23" i="13" s="1"/>
  <c r="I23" i="13"/>
  <c r="G23" i="13"/>
  <c r="O22" i="13"/>
  <c r="P22" i="13" s="1"/>
  <c r="N22" i="13"/>
  <c r="R22" i="13" s="1"/>
  <c r="U22" i="13" s="1"/>
  <c r="M22" i="13"/>
  <c r="I22" i="13"/>
  <c r="G22" i="13"/>
  <c r="H22" i="13" s="1"/>
  <c r="Q22" i="13" s="1"/>
  <c r="S22" i="13" s="1"/>
  <c r="O21" i="13"/>
  <c r="P21" i="13" s="1"/>
  <c r="M21" i="13"/>
  <c r="N21" i="13" s="1"/>
  <c r="R21" i="13" s="1"/>
  <c r="U21" i="13" s="1"/>
  <c r="I21" i="13"/>
  <c r="J21" i="13" s="1"/>
  <c r="G21" i="13"/>
  <c r="H21" i="13" s="1"/>
  <c r="Q21" i="13" s="1"/>
  <c r="S21" i="13" s="1"/>
  <c r="O20" i="13"/>
  <c r="M20" i="13"/>
  <c r="N20" i="13" s="1"/>
  <c r="R20" i="13" s="1"/>
  <c r="U20" i="13" s="1"/>
  <c r="I20" i="13"/>
  <c r="G20" i="13"/>
  <c r="H20" i="13" s="1"/>
  <c r="Q20" i="13" s="1"/>
  <c r="S20" i="13" s="1"/>
  <c r="V20" i="13" s="1"/>
  <c r="O19" i="13"/>
  <c r="M19" i="13"/>
  <c r="P19" i="13" s="1"/>
  <c r="I19" i="13"/>
  <c r="G19" i="13"/>
  <c r="O18" i="13"/>
  <c r="P18" i="13" s="1"/>
  <c r="N18" i="13"/>
  <c r="R18" i="13" s="1"/>
  <c r="U18" i="13" s="1"/>
  <c r="M18" i="13"/>
  <c r="I18" i="13"/>
  <c r="G18" i="13"/>
  <c r="H18" i="13" s="1"/>
  <c r="Q18" i="13" s="1"/>
  <c r="S18" i="13" s="1"/>
  <c r="O17" i="13"/>
  <c r="P17" i="13" s="1"/>
  <c r="M17" i="13"/>
  <c r="N17" i="13" s="1"/>
  <c r="R17" i="13" s="1"/>
  <c r="U17" i="13" s="1"/>
  <c r="I17" i="13"/>
  <c r="J17" i="13" s="1"/>
  <c r="G17" i="13"/>
  <c r="H17" i="13" s="1"/>
  <c r="Q17" i="13" s="1"/>
  <c r="S17" i="13" s="1"/>
  <c r="O16" i="13"/>
  <c r="M16" i="13"/>
  <c r="N16" i="13" s="1"/>
  <c r="R16" i="13" s="1"/>
  <c r="U16" i="13" s="1"/>
  <c r="I16" i="13"/>
  <c r="G16" i="13"/>
  <c r="H16" i="13" s="1"/>
  <c r="Q16" i="13" s="1"/>
  <c r="S16" i="13" s="1"/>
  <c r="V16" i="13" s="1"/>
  <c r="O15" i="13"/>
  <c r="M15" i="13"/>
  <c r="P15" i="13" s="1"/>
  <c r="I15" i="13"/>
  <c r="G15" i="13"/>
  <c r="O14" i="13"/>
  <c r="P14" i="13" s="1"/>
  <c r="N14" i="13"/>
  <c r="R14" i="13" s="1"/>
  <c r="U14" i="13" s="1"/>
  <c r="M14" i="13"/>
  <c r="I14" i="13"/>
  <c r="J14" i="13" s="1"/>
  <c r="G14" i="13"/>
  <c r="H14" i="13" s="1"/>
  <c r="Q14" i="13" s="1"/>
  <c r="S14" i="13" s="1"/>
  <c r="O13" i="13"/>
  <c r="P13" i="13" s="1"/>
  <c r="M13" i="13"/>
  <c r="N13" i="13" s="1"/>
  <c r="R13" i="13" s="1"/>
  <c r="U13" i="13" s="1"/>
  <c r="I13" i="13"/>
  <c r="J13" i="13" s="1"/>
  <c r="G13" i="13"/>
  <c r="H13" i="13" s="1"/>
  <c r="Q13" i="13" s="1"/>
  <c r="S13" i="13" s="1"/>
  <c r="V13" i="13" s="1"/>
  <c r="O12" i="13"/>
  <c r="M12" i="13"/>
  <c r="N12" i="13" s="1"/>
  <c r="R12" i="13" s="1"/>
  <c r="U12" i="13" s="1"/>
  <c r="I12" i="13"/>
  <c r="G12" i="13"/>
  <c r="H12" i="13" s="1"/>
  <c r="Q12" i="13" s="1"/>
  <c r="S12" i="13" s="1"/>
  <c r="V12" i="13" s="1"/>
  <c r="O11" i="13"/>
  <c r="M11" i="13"/>
  <c r="P11" i="13" s="1"/>
  <c r="I11" i="13"/>
  <c r="G11" i="13"/>
  <c r="O10" i="13"/>
  <c r="P10" i="13" s="1"/>
  <c r="N10" i="13"/>
  <c r="R10" i="13" s="1"/>
  <c r="U10" i="13" s="1"/>
  <c r="M10" i="13"/>
  <c r="I10" i="13"/>
  <c r="G10" i="13"/>
  <c r="H10" i="13" s="1"/>
  <c r="Q10" i="13" s="1"/>
  <c r="S10" i="13" s="1"/>
  <c r="O9" i="13"/>
  <c r="P9" i="13" s="1"/>
  <c r="M9" i="13"/>
  <c r="N9" i="13" s="1"/>
  <c r="R9" i="13" s="1"/>
  <c r="U9" i="13" s="1"/>
  <c r="I9" i="13"/>
  <c r="J9" i="13" s="1"/>
  <c r="G9" i="13"/>
  <c r="H9" i="13" s="1"/>
  <c r="Q9" i="13" s="1"/>
  <c r="S9" i="13" s="1"/>
  <c r="V9" i="13" s="1"/>
  <c r="O8" i="13"/>
  <c r="M8" i="13"/>
  <c r="N8" i="13" s="1"/>
  <c r="R8" i="13" s="1"/>
  <c r="U8" i="13" s="1"/>
  <c r="I8" i="13"/>
  <c r="G8" i="13"/>
  <c r="H8" i="13" s="1"/>
  <c r="Q8" i="13" s="1"/>
  <c r="S8" i="13" s="1"/>
  <c r="V8" i="13" s="1"/>
  <c r="V17" i="13" l="1"/>
  <c r="V21" i="13"/>
  <c r="J15" i="13"/>
  <c r="N15" i="13"/>
  <c r="R15" i="13" s="1"/>
  <c r="U15" i="13" s="1"/>
  <c r="V15" i="13" s="1"/>
  <c r="J18" i="13"/>
  <c r="J19" i="13"/>
  <c r="N19" i="13"/>
  <c r="R19" i="13" s="1"/>
  <c r="U19" i="13" s="1"/>
  <c r="J22" i="13"/>
  <c r="J23" i="13"/>
  <c r="N23" i="13"/>
  <c r="R23" i="13" s="1"/>
  <c r="U23" i="13" s="1"/>
  <c r="J26" i="13"/>
  <c r="J27" i="13"/>
  <c r="J28" i="13"/>
  <c r="J10" i="13"/>
  <c r="J11" i="13"/>
  <c r="N11" i="13"/>
  <c r="R11" i="13" s="1"/>
  <c r="U11" i="13" s="1"/>
  <c r="V11" i="13" s="1"/>
  <c r="H11" i="13"/>
  <c r="Q11" i="13" s="1"/>
  <c r="S11" i="13" s="1"/>
  <c r="H15" i="13"/>
  <c r="Q15" i="13" s="1"/>
  <c r="S15" i="13" s="1"/>
  <c r="H19" i="13"/>
  <c r="Q19" i="13" s="1"/>
  <c r="S19" i="13" s="1"/>
  <c r="V19" i="13" s="1"/>
  <c r="H23" i="13"/>
  <c r="Q23" i="13" s="1"/>
  <c r="S23" i="13" s="1"/>
  <c r="V14" i="13"/>
  <c r="V18" i="13"/>
  <c r="V22" i="13"/>
  <c r="V10" i="13"/>
  <c r="V23" i="13"/>
  <c r="J8" i="13"/>
  <c r="P8" i="13"/>
  <c r="J12" i="13"/>
  <c r="P12" i="13"/>
  <c r="J16" i="13"/>
  <c r="P16" i="13"/>
  <c r="J20" i="13"/>
  <c r="P20" i="13"/>
  <c r="J24" i="13"/>
  <c r="P24" i="13"/>
  <c r="T528" i="1" l="1"/>
  <c r="S528" i="1"/>
  <c r="X528" i="1" s="1"/>
  <c r="Q528" i="1"/>
  <c r="P528" i="1"/>
  <c r="X527" i="1"/>
  <c r="U527" i="1"/>
  <c r="R527" i="1"/>
  <c r="X526" i="1"/>
  <c r="U526" i="1"/>
  <c r="R526" i="1"/>
  <c r="X525" i="1"/>
  <c r="U525" i="1"/>
  <c r="U528" i="1" s="1"/>
  <c r="R525" i="1"/>
  <c r="R528" i="1" s="1"/>
  <c r="T524" i="1"/>
  <c r="S524" i="1"/>
  <c r="Q524" i="1"/>
  <c r="P524" i="1"/>
  <c r="X523" i="1"/>
  <c r="U523" i="1"/>
  <c r="R523" i="1"/>
  <c r="X522" i="1"/>
  <c r="U522" i="1"/>
  <c r="R522" i="1"/>
  <c r="X521" i="1"/>
  <c r="U521" i="1"/>
  <c r="R521" i="1"/>
  <c r="X520" i="1"/>
  <c r="U520" i="1"/>
  <c r="R520" i="1"/>
  <c r="X519" i="1"/>
  <c r="U519" i="1"/>
  <c r="R519" i="1"/>
  <c r="X518" i="1"/>
  <c r="U518" i="1"/>
  <c r="R518" i="1"/>
  <c r="X517" i="1"/>
  <c r="U517" i="1"/>
  <c r="R517" i="1"/>
  <c r="X516" i="1"/>
  <c r="U516" i="1"/>
  <c r="U524" i="1" s="1"/>
  <c r="R516" i="1"/>
  <c r="R524" i="1" s="1"/>
  <c r="X514" i="1"/>
  <c r="U514" i="1"/>
  <c r="R514" i="1"/>
  <c r="X513" i="1"/>
  <c r="U513" i="1"/>
  <c r="R513" i="1"/>
  <c r="X512" i="1"/>
  <c r="U512" i="1"/>
  <c r="R512" i="1"/>
  <c r="X511" i="1"/>
  <c r="U511" i="1"/>
  <c r="R511" i="1"/>
  <c r="X510" i="1"/>
  <c r="U510" i="1"/>
  <c r="R510" i="1"/>
  <c r="T509" i="1"/>
  <c r="S509" i="1"/>
  <c r="Q509" i="1"/>
  <c r="P509" i="1"/>
  <c r="X508" i="1"/>
  <c r="U508" i="1"/>
  <c r="R508" i="1"/>
  <c r="X507" i="1"/>
  <c r="U507" i="1"/>
  <c r="R507" i="1"/>
  <c r="X506" i="1"/>
  <c r="U506" i="1"/>
  <c r="U509" i="1" s="1"/>
  <c r="R506" i="1"/>
  <c r="R509" i="1" s="1"/>
  <c r="T505" i="1"/>
  <c r="S505" i="1"/>
  <c r="Q505" i="1"/>
  <c r="P505" i="1"/>
  <c r="X504" i="1"/>
  <c r="U504" i="1"/>
  <c r="R504" i="1"/>
  <c r="X503" i="1"/>
  <c r="U503" i="1"/>
  <c r="U505" i="1" s="1"/>
  <c r="R503" i="1"/>
  <c r="R505" i="1" s="1"/>
  <c r="X502" i="1"/>
  <c r="U502" i="1"/>
  <c r="R502" i="1"/>
  <c r="X501" i="1"/>
  <c r="U501" i="1"/>
  <c r="R501" i="1"/>
  <c r="X500" i="1"/>
  <c r="U500" i="1"/>
  <c r="R500" i="1"/>
  <c r="X499" i="1"/>
  <c r="U499" i="1"/>
  <c r="R499" i="1"/>
  <c r="T498" i="1"/>
  <c r="S498" i="1"/>
  <c r="W498" i="1" s="1"/>
  <c r="Q498" i="1"/>
  <c r="P498" i="1"/>
  <c r="V498" i="1" s="1"/>
  <c r="X497" i="1"/>
  <c r="U497" i="1"/>
  <c r="R497" i="1"/>
  <c r="X496" i="1"/>
  <c r="U496" i="1"/>
  <c r="R496" i="1"/>
  <c r="X495" i="1"/>
  <c r="U495" i="1"/>
  <c r="R495" i="1"/>
  <c r="X494" i="1"/>
  <c r="U494" i="1"/>
  <c r="U498" i="1" s="1"/>
  <c r="R494" i="1"/>
  <c r="R498" i="1" s="1"/>
  <c r="T493" i="1"/>
  <c r="S493" i="1"/>
  <c r="Q493" i="1"/>
  <c r="P493" i="1"/>
  <c r="X492" i="1"/>
  <c r="U492" i="1"/>
  <c r="R492" i="1"/>
  <c r="X491" i="1"/>
  <c r="U491" i="1"/>
  <c r="R491" i="1"/>
  <c r="X490" i="1"/>
  <c r="U490" i="1"/>
  <c r="R490" i="1"/>
  <c r="X489" i="1"/>
  <c r="U489" i="1"/>
  <c r="R489" i="1"/>
  <c r="X488" i="1"/>
  <c r="U488" i="1"/>
  <c r="R488" i="1"/>
  <c r="X487" i="1"/>
  <c r="U487" i="1"/>
  <c r="R487" i="1"/>
  <c r="X486" i="1"/>
  <c r="U486" i="1"/>
  <c r="R486" i="1"/>
  <c r="X485" i="1"/>
  <c r="U485" i="1"/>
  <c r="R485" i="1"/>
  <c r="X484" i="1"/>
  <c r="U484" i="1"/>
  <c r="R484" i="1"/>
  <c r="X483" i="1"/>
  <c r="U483" i="1"/>
  <c r="R483" i="1"/>
  <c r="X482" i="1"/>
  <c r="U482" i="1"/>
  <c r="R482" i="1"/>
  <c r="X481" i="1"/>
  <c r="U481" i="1"/>
  <c r="R481" i="1"/>
  <c r="X480" i="1"/>
  <c r="U480" i="1"/>
  <c r="R480" i="1"/>
  <c r="X479" i="1"/>
  <c r="U479" i="1"/>
  <c r="R479" i="1"/>
  <c r="X478" i="1"/>
  <c r="U478" i="1"/>
  <c r="R478" i="1"/>
  <c r="X477" i="1"/>
  <c r="U477" i="1"/>
  <c r="R477" i="1"/>
  <c r="X476" i="1"/>
  <c r="U476" i="1"/>
  <c r="R476" i="1"/>
  <c r="X475" i="1"/>
  <c r="U475" i="1"/>
  <c r="R475" i="1"/>
  <c r="X474" i="1"/>
  <c r="U474" i="1"/>
  <c r="R474" i="1"/>
  <c r="X473" i="1"/>
  <c r="U473" i="1"/>
  <c r="R473" i="1"/>
  <c r="X472" i="1"/>
  <c r="U472" i="1"/>
  <c r="R472" i="1"/>
  <c r="X471" i="1"/>
  <c r="U471" i="1"/>
  <c r="R471" i="1"/>
  <c r="X470" i="1"/>
  <c r="U470" i="1"/>
  <c r="R470" i="1"/>
  <c r="X469" i="1"/>
  <c r="U469" i="1"/>
  <c r="R469" i="1"/>
  <c r="X468" i="1"/>
  <c r="U468" i="1"/>
  <c r="U493" i="1" s="1"/>
  <c r="R468" i="1"/>
  <c r="R493" i="1" s="1"/>
  <c r="T467" i="1"/>
  <c r="S467" i="1"/>
  <c r="Q467" i="1"/>
  <c r="P467" i="1"/>
  <c r="X466" i="1"/>
  <c r="U466" i="1"/>
  <c r="R466" i="1"/>
  <c r="X465" i="1"/>
  <c r="U465" i="1"/>
  <c r="R465" i="1"/>
  <c r="X464" i="1"/>
  <c r="U464" i="1"/>
  <c r="U467" i="1" s="1"/>
  <c r="R464" i="1"/>
  <c r="R467" i="1" s="1"/>
  <c r="T463" i="1"/>
  <c r="S463" i="1"/>
  <c r="Q463" i="1"/>
  <c r="P463" i="1"/>
  <c r="X462" i="1"/>
  <c r="U462" i="1"/>
  <c r="R462" i="1"/>
  <c r="X461" i="1"/>
  <c r="U461" i="1"/>
  <c r="R461" i="1"/>
  <c r="X460" i="1"/>
  <c r="U460" i="1"/>
  <c r="R460" i="1"/>
  <c r="X459" i="1"/>
  <c r="U459" i="1"/>
  <c r="R459" i="1"/>
  <c r="X458" i="1"/>
  <c r="U458" i="1"/>
  <c r="R458" i="1"/>
  <c r="X457" i="1"/>
  <c r="U457" i="1"/>
  <c r="R457" i="1"/>
  <c r="X456" i="1"/>
  <c r="U456" i="1"/>
  <c r="R456" i="1"/>
  <c r="X455" i="1"/>
  <c r="U455" i="1"/>
  <c r="R455" i="1"/>
  <c r="X454" i="1"/>
  <c r="U454" i="1"/>
  <c r="R454" i="1"/>
  <c r="X453" i="1"/>
  <c r="U453" i="1"/>
  <c r="R453" i="1"/>
  <c r="X452" i="1"/>
  <c r="U452" i="1"/>
  <c r="R452" i="1"/>
  <c r="X451" i="1"/>
  <c r="U451" i="1"/>
  <c r="R451" i="1"/>
  <c r="X450" i="1"/>
  <c r="U450" i="1"/>
  <c r="R450" i="1"/>
  <c r="X449" i="1"/>
  <c r="U449" i="1"/>
  <c r="R449" i="1"/>
  <c r="X448" i="1"/>
  <c r="U448" i="1"/>
  <c r="R448" i="1"/>
  <c r="X447" i="1"/>
  <c r="U447" i="1"/>
  <c r="R447" i="1"/>
  <c r="X446" i="1"/>
  <c r="U446" i="1"/>
  <c r="R446" i="1"/>
  <c r="X445" i="1"/>
  <c r="U445" i="1"/>
  <c r="R445" i="1"/>
  <c r="X444" i="1"/>
  <c r="U444" i="1"/>
  <c r="R444" i="1"/>
  <c r="X443" i="1"/>
  <c r="U443" i="1"/>
  <c r="R443" i="1"/>
  <c r="X442" i="1"/>
  <c r="U442" i="1"/>
  <c r="R442" i="1"/>
  <c r="X441" i="1"/>
  <c r="U441" i="1"/>
  <c r="R441" i="1"/>
  <c r="X440" i="1"/>
  <c r="U440" i="1"/>
  <c r="R440" i="1"/>
  <c r="X439" i="1"/>
  <c r="U439" i="1"/>
  <c r="U463" i="1" s="1"/>
  <c r="R439" i="1"/>
  <c r="R463" i="1" s="1"/>
  <c r="T438" i="1"/>
  <c r="S438" i="1"/>
  <c r="Q438" i="1"/>
  <c r="P438" i="1"/>
  <c r="X437" i="1"/>
  <c r="U437" i="1"/>
  <c r="R437" i="1"/>
  <c r="X436" i="1"/>
  <c r="U436" i="1"/>
  <c r="R436" i="1"/>
  <c r="X435" i="1"/>
  <c r="U435" i="1"/>
  <c r="R435" i="1"/>
  <c r="X434" i="1"/>
  <c r="U434" i="1"/>
  <c r="R434" i="1"/>
  <c r="X433" i="1"/>
  <c r="U433" i="1"/>
  <c r="R433" i="1"/>
  <c r="X432" i="1"/>
  <c r="U432" i="1"/>
  <c r="R432" i="1"/>
  <c r="X431" i="1"/>
  <c r="U431" i="1"/>
  <c r="R431" i="1"/>
  <c r="X430" i="1"/>
  <c r="U430" i="1"/>
  <c r="R430" i="1"/>
  <c r="X429" i="1"/>
  <c r="U429" i="1"/>
  <c r="R429" i="1"/>
  <c r="X428" i="1"/>
  <c r="U428" i="1"/>
  <c r="R428" i="1"/>
  <c r="X427" i="1"/>
  <c r="U427" i="1"/>
  <c r="R427" i="1"/>
  <c r="X426" i="1"/>
  <c r="U426" i="1"/>
  <c r="R426" i="1"/>
  <c r="X425" i="1"/>
  <c r="U425" i="1"/>
  <c r="R425" i="1"/>
  <c r="X424" i="1"/>
  <c r="U424" i="1"/>
  <c r="R424" i="1"/>
  <c r="X423" i="1"/>
  <c r="U423" i="1"/>
  <c r="R423" i="1"/>
  <c r="X422" i="1"/>
  <c r="U422" i="1"/>
  <c r="R422" i="1"/>
  <c r="X421" i="1"/>
  <c r="U421" i="1"/>
  <c r="R421" i="1"/>
  <c r="X420" i="1"/>
  <c r="U420" i="1"/>
  <c r="R420" i="1"/>
  <c r="X419" i="1"/>
  <c r="U419" i="1"/>
  <c r="R419" i="1"/>
  <c r="X418" i="1"/>
  <c r="U418" i="1"/>
  <c r="R418" i="1"/>
  <c r="X417" i="1"/>
  <c r="U417" i="1"/>
  <c r="U438" i="1" s="1"/>
  <c r="R417" i="1"/>
  <c r="R438" i="1" s="1"/>
  <c r="T416" i="1"/>
  <c r="S416" i="1"/>
  <c r="Q416" i="1"/>
  <c r="P416" i="1"/>
  <c r="X415" i="1"/>
  <c r="U415" i="1"/>
  <c r="R415" i="1"/>
  <c r="X414" i="1"/>
  <c r="U414" i="1"/>
  <c r="R414" i="1"/>
  <c r="X413" i="1"/>
  <c r="U413" i="1"/>
  <c r="R413" i="1"/>
  <c r="X412" i="1"/>
  <c r="U412" i="1"/>
  <c r="U416" i="1" s="1"/>
  <c r="R412" i="1"/>
  <c r="R416" i="1" s="1"/>
  <c r="X411" i="1"/>
  <c r="U411" i="1"/>
  <c r="R411" i="1"/>
  <c r="X410" i="1"/>
  <c r="U410" i="1"/>
  <c r="R410" i="1"/>
  <c r="X409" i="1"/>
  <c r="U409" i="1"/>
  <c r="R409" i="1"/>
  <c r="T408" i="1"/>
  <c r="S408" i="1"/>
  <c r="Q408" i="1"/>
  <c r="P408" i="1"/>
  <c r="X407" i="1"/>
  <c r="U407" i="1"/>
  <c r="R407" i="1"/>
  <c r="X406" i="1"/>
  <c r="U406" i="1"/>
  <c r="R406" i="1"/>
  <c r="X405" i="1"/>
  <c r="U405" i="1"/>
  <c r="R405" i="1"/>
  <c r="X404" i="1"/>
  <c r="U404" i="1"/>
  <c r="R404" i="1"/>
  <c r="X403" i="1"/>
  <c r="U403" i="1"/>
  <c r="R403" i="1"/>
  <c r="X402" i="1"/>
  <c r="U402" i="1"/>
  <c r="U408" i="1" s="1"/>
  <c r="R402" i="1"/>
  <c r="R408" i="1" s="1"/>
  <c r="X400" i="1"/>
  <c r="U400" i="1"/>
  <c r="R400" i="1"/>
  <c r="T399" i="1"/>
  <c r="S399" i="1"/>
  <c r="Q399" i="1"/>
  <c r="P399" i="1"/>
  <c r="X398" i="1"/>
  <c r="U398" i="1"/>
  <c r="R398" i="1"/>
  <c r="X397" i="1"/>
  <c r="U397" i="1"/>
  <c r="R397" i="1"/>
  <c r="X396" i="1"/>
  <c r="U396" i="1"/>
  <c r="R396" i="1"/>
  <c r="R399" i="1" s="1"/>
  <c r="X395" i="1"/>
  <c r="U395" i="1"/>
  <c r="R395" i="1"/>
  <c r="X394" i="1"/>
  <c r="U394" i="1"/>
  <c r="U399" i="1" s="1"/>
  <c r="R394" i="1"/>
  <c r="T393" i="1"/>
  <c r="S393" i="1"/>
  <c r="Q393" i="1"/>
  <c r="P393" i="1"/>
  <c r="X392" i="1"/>
  <c r="U392" i="1"/>
  <c r="R392" i="1"/>
  <c r="X391" i="1"/>
  <c r="U391" i="1"/>
  <c r="R391" i="1"/>
  <c r="X390" i="1"/>
  <c r="U390" i="1"/>
  <c r="U393" i="1" s="1"/>
  <c r="R390" i="1"/>
  <c r="R393" i="1" s="1"/>
  <c r="T389" i="1"/>
  <c r="S389" i="1"/>
  <c r="Q389" i="1"/>
  <c r="P389" i="1"/>
  <c r="X388" i="1"/>
  <c r="U388" i="1"/>
  <c r="R388" i="1"/>
  <c r="X387" i="1"/>
  <c r="U387" i="1"/>
  <c r="R387" i="1"/>
  <c r="X386" i="1"/>
  <c r="U386" i="1"/>
  <c r="R386" i="1"/>
  <c r="X385" i="1"/>
  <c r="U385" i="1"/>
  <c r="R385" i="1"/>
  <c r="X384" i="1"/>
  <c r="U384" i="1"/>
  <c r="R384" i="1"/>
  <c r="X383" i="1"/>
  <c r="U383" i="1"/>
  <c r="R383" i="1"/>
  <c r="X382" i="1"/>
  <c r="U382" i="1"/>
  <c r="R382" i="1"/>
  <c r="X381" i="1"/>
  <c r="U381" i="1"/>
  <c r="R381" i="1"/>
  <c r="X380" i="1"/>
  <c r="U380" i="1"/>
  <c r="R380" i="1"/>
  <c r="X379" i="1"/>
  <c r="U379" i="1"/>
  <c r="R379" i="1"/>
  <c r="X378" i="1"/>
  <c r="U378" i="1"/>
  <c r="R378" i="1"/>
  <c r="X377" i="1"/>
  <c r="U377" i="1"/>
  <c r="R377" i="1"/>
  <c r="X376" i="1"/>
  <c r="U376" i="1"/>
  <c r="R376" i="1"/>
  <c r="X375" i="1"/>
  <c r="U375" i="1"/>
  <c r="R375" i="1"/>
  <c r="X374" i="1"/>
  <c r="U374" i="1"/>
  <c r="R374" i="1"/>
  <c r="X373" i="1"/>
  <c r="U373" i="1"/>
  <c r="R373" i="1"/>
  <c r="X372" i="1"/>
  <c r="U372" i="1"/>
  <c r="R372" i="1"/>
  <c r="X371" i="1"/>
  <c r="U371" i="1"/>
  <c r="R371" i="1"/>
  <c r="X370" i="1"/>
  <c r="U370" i="1"/>
  <c r="R370" i="1"/>
  <c r="X369" i="1"/>
  <c r="U369" i="1"/>
  <c r="R369" i="1"/>
  <c r="X368" i="1"/>
  <c r="U368" i="1"/>
  <c r="R368" i="1"/>
  <c r="X367" i="1"/>
  <c r="U367" i="1"/>
  <c r="R367" i="1"/>
  <c r="X366" i="1"/>
  <c r="U366" i="1"/>
  <c r="R366" i="1"/>
  <c r="X365" i="1"/>
  <c r="U365" i="1"/>
  <c r="R365" i="1"/>
  <c r="X364" i="1"/>
  <c r="U364" i="1"/>
  <c r="R364" i="1"/>
  <c r="X363" i="1"/>
  <c r="U363" i="1"/>
  <c r="R363" i="1"/>
  <c r="X362" i="1"/>
  <c r="U362" i="1"/>
  <c r="R362" i="1"/>
  <c r="X361" i="1"/>
  <c r="U361" i="1"/>
  <c r="R361" i="1"/>
  <c r="X360" i="1"/>
  <c r="U360" i="1"/>
  <c r="U389" i="1" s="1"/>
  <c r="R360" i="1"/>
  <c r="R389" i="1" s="1"/>
  <c r="V359" i="1"/>
  <c r="T359" i="1"/>
  <c r="S359" i="1"/>
  <c r="X359" i="1" s="1"/>
  <c r="Q359" i="1"/>
  <c r="P359" i="1"/>
  <c r="X358" i="1"/>
  <c r="W358" i="1"/>
  <c r="V358" i="1"/>
  <c r="U358" i="1"/>
  <c r="R358" i="1"/>
  <c r="X357" i="1"/>
  <c r="W357" i="1"/>
  <c r="V357" i="1"/>
  <c r="U357" i="1"/>
  <c r="R357" i="1"/>
  <c r="R359" i="1" s="1"/>
  <c r="X356" i="1"/>
  <c r="W356" i="1"/>
  <c r="V356" i="1"/>
  <c r="U356" i="1"/>
  <c r="U359" i="1" s="1"/>
  <c r="R356" i="1"/>
  <c r="T355" i="1"/>
  <c r="S355" i="1"/>
  <c r="Q355" i="1"/>
  <c r="P355" i="1"/>
  <c r="X354" i="1"/>
  <c r="U354" i="1"/>
  <c r="R354" i="1"/>
  <c r="X353" i="1"/>
  <c r="U353" i="1"/>
  <c r="U355" i="1" s="1"/>
  <c r="R353" i="1"/>
  <c r="R355" i="1" s="1"/>
  <c r="T352" i="1"/>
  <c r="S352" i="1"/>
  <c r="Q352" i="1"/>
  <c r="P352" i="1"/>
  <c r="X351" i="1"/>
  <c r="U351" i="1"/>
  <c r="R351" i="1"/>
  <c r="X350" i="1"/>
  <c r="U350" i="1"/>
  <c r="R350" i="1"/>
  <c r="X349" i="1"/>
  <c r="U349" i="1"/>
  <c r="R349" i="1"/>
  <c r="X348" i="1"/>
  <c r="U348" i="1"/>
  <c r="R348" i="1"/>
  <c r="X347" i="1"/>
  <c r="U347" i="1"/>
  <c r="R347" i="1"/>
  <c r="X346" i="1"/>
  <c r="U346" i="1"/>
  <c r="R346" i="1"/>
  <c r="X345" i="1"/>
  <c r="U345" i="1"/>
  <c r="R345" i="1"/>
  <c r="X344" i="1"/>
  <c r="U344" i="1"/>
  <c r="R344" i="1"/>
  <c r="X343" i="1"/>
  <c r="U343" i="1"/>
  <c r="R343" i="1"/>
  <c r="X342" i="1"/>
  <c r="U342" i="1"/>
  <c r="U352" i="1" s="1"/>
  <c r="R342" i="1"/>
  <c r="R352" i="1" s="1"/>
  <c r="X341" i="1"/>
  <c r="U341" i="1"/>
  <c r="R341" i="1"/>
  <c r="X340" i="1"/>
  <c r="U340" i="1"/>
  <c r="R340" i="1"/>
  <c r="X339" i="1"/>
  <c r="U339" i="1"/>
  <c r="R339" i="1"/>
  <c r="X338" i="1"/>
  <c r="U338" i="1"/>
  <c r="R338" i="1"/>
  <c r="T337" i="1"/>
  <c r="S337" i="1"/>
  <c r="Q337" i="1"/>
  <c r="P337" i="1"/>
  <c r="X336" i="1"/>
  <c r="U336" i="1"/>
  <c r="R336" i="1"/>
  <c r="X335" i="1"/>
  <c r="U335" i="1"/>
  <c r="R335" i="1"/>
  <c r="X334" i="1"/>
  <c r="U334" i="1"/>
  <c r="R334" i="1"/>
  <c r="X333" i="1"/>
  <c r="U333" i="1"/>
  <c r="U337" i="1" s="1"/>
  <c r="R333" i="1"/>
  <c r="X332" i="1"/>
  <c r="U332" i="1"/>
  <c r="R332" i="1"/>
  <c r="R337" i="1" s="1"/>
  <c r="X331" i="1"/>
  <c r="U331" i="1"/>
  <c r="R331" i="1"/>
  <c r="X330" i="1"/>
  <c r="U330" i="1"/>
  <c r="R330" i="1"/>
  <c r="V325" i="1"/>
  <c r="Q325" i="1"/>
  <c r="P325" i="1"/>
  <c r="X325" i="1" s="1"/>
  <c r="O325" i="1"/>
  <c r="N325" i="1"/>
  <c r="W325" i="1" s="1"/>
  <c r="K325" i="1"/>
  <c r="J325" i="1"/>
  <c r="M325" i="1" s="1"/>
  <c r="I325" i="1"/>
  <c r="H325" i="1"/>
  <c r="L325" i="1" s="1"/>
  <c r="X324" i="1"/>
  <c r="W324" i="1"/>
  <c r="V324" i="1"/>
  <c r="U324" i="1"/>
  <c r="S324" i="1"/>
  <c r="R324" i="1"/>
  <c r="M324" i="1"/>
  <c r="L324" i="1"/>
  <c r="X323" i="1"/>
  <c r="W323" i="1"/>
  <c r="V323" i="1"/>
  <c r="U323" i="1"/>
  <c r="S323" i="1"/>
  <c r="R323" i="1"/>
  <c r="M323" i="1"/>
  <c r="L323" i="1"/>
  <c r="X322" i="1"/>
  <c r="W322" i="1"/>
  <c r="V322" i="1"/>
  <c r="U322" i="1"/>
  <c r="S322" i="1"/>
  <c r="R322" i="1"/>
  <c r="M322" i="1"/>
  <c r="L322" i="1"/>
  <c r="X321" i="1"/>
  <c r="W321" i="1"/>
  <c r="V321" i="1"/>
  <c r="U321" i="1"/>
  <c r="S321" i="1"/>
  <c r="R321" i="1"/>
  <c r="M321" i="1"/>
  <c r="L321" i="1"/>
  <c r="X320" i="1"/>
  <c r="W320" i="1"/>
  <c r="V320" i="1"/>
  <c r="U320" i="1"/>
  <c r="S320" i="1"/>
  <c r="R320" i="1"/>
  <c r="M320" i="1"/>
  <c r="L320" i="1"/>
  <c r="V319" i="1"/>
  <c r="S319" i="1"/>
  <c r="Q319" i="1"/>
  <c r="P319" i="1"/>
  <c r="X319" i="1" s="1"/>
  <c r="O319" i="1"/>
  <c r="W319" i="1" s="1"/>
  <c r="N319" i="1"/>
  <c r="U319" i="1" s="1"/>
  <c r="K319" i="1"/>
  <c r="J319" i="1"/>
  <c r="M319" i="1" s="1"/>
  <c r="I319" i="1"/>
  <c r="H319" i="1"/>
  <c r="L319" i="1" s="1"/>
  <c r="X318" i="1"/>
  <c r="W318" i="1"/>
  <c r="V318" i="1"/>
  <c r="U318" i="1"/>
  <c r="S318" i="1"/>
  <c r="R318" i="1"/>
  <c r="M318" i="1"/>
  <c r="L318" i="1"/>
  <c r="X317" i="1"/>
  <c r="W317" i="1"/>
  <c r="V317" i="1"/>
  <c r="U317" i="1"/>
  <c r="S317" i="1"/>
  <c r="R317" i="1"/>
  <c r="M317" i="1"/>
  <c r="L317" i="1"/>
  <c r="X316" i="1"/>
  <c r="W316" i="1"/>
  <c r="V316" i="1"/>
  <c r="U316" i="1"/>
  <c r="S316" i="1"/>
  <c r="R316" i="1"/>
  <c r="M316" i="1"/>
  <c r="L316" i="1"/>
  <c r="Q315" i="1"/>
  <c r="P315" i="1"/>
  <c r="V315" i="1" s="1"/>
  <c r="O315" i="1"/>
  <c r="W315" i="1" s="1"/>
  <c r="N315" i="1"/>
  <c r="R315" i="1" s="1"/>
  <c r="K315" i="1"/>
  <c r="J315" i="1"/>
  <c r="M315" i="1" s="1"/>
  <c r="I315" i="1"/>
  <c r="H315" i="1"/>
  <c r="L315" i="1" s="1"/>
  <c r="X314" i="1"/>
  <c r="W314" i="1"/>
  <c r="V314" i="1"/>
  <c r="U314" i="1"/>
  <c r="S314" i="1"/>
  <c r="R314" i="1"/>
  <c r="M314" i="1"/>
  <c r="L314" i="1"/>
  <c r="X313" i="1"/>
  <c r="W313" i="1"/>
  <c r="V313" i="1"/>
  <c r="U313" i="1"/>
  <c r="S313" i="1"/>
  <c r="R313" i="1"/>
  <c r="M313" i="1"/>
  <c r="L313" i="1"/>
  <c r="X311" i="1"/>
  <c r="W311" i="1"/>
  <c r="V311" i="1"/>
  <c r="U311" i="1"/>
  <c r="S311" i="1"/>
  <c r="R311" i="1"/>
  <c r="M311" i="1"/>
  <c r="L311" i="1"/>
  <c r="X310" i="1"/>
  <c r="W310" i="1"/>
  <c r="V310" i="1"/>
  <c r="U310" i="1"/>
  <c r="S310" i="1"/>
  <c r="R310" i="1"/>
  <c r="M310" i="1"/>
  <c r="L310" i="1"/>
  <c r="X308" i="1"/>
  <c r="W308" i="1"/>
  <c r="V308" i="1"/>
  <c r="U308" i="1"/>
  <c r="T308" i="1"/>
  <c r="S308" i="1"/>
  <c r="R308" i="1"/>
  <c r="M308" i="1"/>
  <c r="L308" i="1"/>
  <c r="V307" i="1"/>
  <c r="Q307" i="1"/>
  <c r="P307" i="1"/>
  <c r="X307" i="1" s="1"/>
  <c r="O307" i="1"/>
  <c r="N307" i="1"/>
  <c r="W307" i="1" s="1"/>
  <c r="K307" i="1"/>
  <c r="J307" i="1"/>
  <c r="M307" i="1" s="1"/>
  <c r="I307" i="1"/>
  <c r="H307" i="1"/>
  <c r="L307" i="1" s="1"/>
  <c r="X306" i="1"/>
  <c r="W306" i="1"/>
  <c r="V306" i="1"/>
  <c r="U306" i="1"/>
  <c r="S306" i="1"/>
  <c r="R306" i="1"/>
  <c r="M306" i="1"/>
  <c r="L306" i="1"/>
  <c r="X305" i="1"/>
  <c r="W305" i="1"/>
  <c r="V305" i="1"/>
  <c r="U305" i="1"/>
  <c r="S305" i="1"/>
  <c r="R305" i="1"/>
  <c r="M305" i="1"/>
  <c r="L305" i="1"/>
  <c r="X304" i="1"/>
  <c r="W304" i="1"/>
  <c r="V304" i="1"/>
  <c r="U304" i="1"/>
  <c r="S304" i="1"/>
  <c r="R304" i="1"/>
  <c r="M304" i="1"/>
  <c r="L304" i="1"/>
  <c r="X303" i="1"/>
  <c r="W303" i="1"/>
  <c r="V303" i="1"/>
  <c r="U303" i="1"/>
  <c r="S303" i="1"/>
  <c r="R303" i="1"/>
  <c r="M303" i="1"/>
  <c r="L303" i="1"/>
  <c r="V302" i="1"/>
  <c r="S302" i="1"/>
  <c r="Q302" i="1"/>
  <c r="P302" i="1"/>
  <c r="X302" i="1" s="1"/>
  <c r="O302" i="1"/>
  <c r="W302" i="1" s="1"/>
  <c r="N302" i="1"/>
  <c r="U302" i="1" s="1"/>
  <c r="K302" i="1"/>
  <c r="J302" i="1"/>
  <c r="M302" i="1" s="1"/>
  <c r="I302" i="1"/>
  <c r="H302" i="1"/>
  <c r="L302" i="1" s="1"/>
  <c r="X301" i="1"/>
  <c r="W301" i="1"/>
  <c r="U301" i="1"/>
  <c r="S301" i="1"/>
  <c r="R301" i="1"/>
  <c r="M301" i="1"/>
  <c r="L301" i="1"/>
  <c r="X300" i="1"/>
  <c r="W300" i="1"/>
  <c r="V300" i="1"/>
  <c r="S300" i="1"/>
  <c r="R300" i="1"/>
  <c r="M300" i="1"/>
  <c r="L300" i="1"/>
  <c r="X299" i="1"/>
  <c r="W299" i="1"/>
  <c r="V299" i="1"/>
  <c r="U299" i="1"/>
  <c r="S299" i="1"/>
  <c r="R299" i="1"/>
  <c r="M299" i="1"/>
  <c r="L299" i="1"/>
  <c r="X298" i="1"/>
  <c r="W298" i="1"/>
  <c r="V298" i="1"/>
  <c r="U298" i="1"/>
  <c r="S298" i="1"/>
  <c r="R298" i="1"/>
  <c r="M298" i="1"/>
  <c r="L298" i="1"/>
  <c r="X297" i="1"/>
  <c r="W297" i="1"/>
  <c r="V297" i="1"/>
  <c r="U297" i="1"/>
  <c r="S297" i="1"/>
  <c r="R297" i="1"/>
  <c r="M297" i="1"/>
  <c r="L297" i="1"/>
  <c r="X296" i="1"/>
  <c r="W296" i="1"/>
  <c r="V296" i="1"/>
  <c r="U296" i="1"/>
  <c r="S296" i="1"/>
  <c r="R296" i="1"/>
  <c r="M296" i="1"/>
  <c r="L296" i="1"/>
  <c r="X295" i="1"/>
  <c r="W295" i="1"/>
  <c r="V295" i="1"/>
  <c r="U295" i="1"/>
  <c r="S295" i="1"/>
  <c r="R295" i="1"/>
  <c r="M295" i="1"/>
  <c r="L295" i="1"/>
  <c r="X294" i="1"/>
  <c r="W294" i="1"/>
  <c r="V294" i="1"/>
  <c r="U294" i="1"/>
  <c r="S294" i="1"/>
  <c r="R294" i="1"/>
  <c r="M294" i="1"/>
  <c r="L294" i="1"/>
  <c r="X293" i="1"/>
  <c r="W293" i="1"/>
  <c r="V293" i="1"/>
  <c r="U293" i="1"/>
  <c r="S293" i="1"/>
  <c r="R293" i="1"/>
  <c r="M293" i="1"/>
  <c r="L293" i="1"/>
  <c r="X292" i="1"/>
  <c r="W292" i="1"/>
  <c r="V292" i="1"/>
  <c r="U292" i="1"/>
  <c r="S292" i="1"/>
  <c r="R292" i="1"/>
  <c r="M292" i="1"/>
  <c r="L292" i="1"/>
  <c r="X291" i="1"/>
  <c r="W291" i="1"/>
  <c r="V291" i="1"/>
  <c r="U291" i="1"/>
  <c r="S291" i="1"/>
  <c r="R291" i="1"/>
  <c r="M291" i="1"/>
  <c r="L291" i="1"/>
  <c r="X290" i="1"/>
  <c r="W290" i="1"/>
  <c r="U290" i="1"/>
  <c r="S290" i="1"/>
  <c r="R290" i="1"/>
  <c r="M290" i="1"/>
  <c r="L290" i="1"/>
  <c r="X289" i="1"/>
  <c r="W289" i="1"/>
  <c r="V289" i="1"/>
  <c r="U289" i="1"/>
  <c r="S289" i="1"/>
  <c r="R289" i="1"/>
  <c r="M289" i="1"/>
  <c r="L289" i="1"/>
  <c r="X288" i="1"/>
  <c r="W288" i="1"/>
  <c r="V288" i="1"/>
  <c r="U288" i="1"/>
  <c r="S288" i="1"/>
  <c r="R288" i="1"/>
  <c r="M288" i="1"/>
  <c r="L288" i="1"/>
  <c r="X287" i="1"/>
  <c r="W287" i="1"/>
  <c r="V287" i="1"/>
  <c r="U287" i="1"/>
  <c r="S287" i="1"/>
  <c r="R287" i="1"/>
  <c r="M287" i="1"/>
  <c r="L287" i="1"/>
  <c r="X286" i="1"/>
  <c r="W286" i="1"/>
  <c r="V286" i="1"/>
  <c r="U286" i="1"/>
  <c r="S286" i="1"/>
  <c r="R286" i="1"/>
  <c r="M286" i="1"/>
  <c r="L286" i="1"/>
  <c r="X285" i="1"/>
  <c r="W285" i="1"/>
  <c r="V285" i="1"/>
  <c r="U285" i="1"/>
  <c r="S285" i="1"/>
  <c r="R285" i="1"/>
  <c r="M285" i="1"/>
  <c r="L285" i="1"/>
  <c r="X284" i="1"/>
  <c r="W284" i="1"/>
  <c r="V284" i="1"/>
  <c r="U284" i="1"/>
  <c r="S284" i="1"/>
  <c r="R284" i="1"/>
  <c r="M284" i="1"/>
  <c r="L284" i="1"/>
  <c r="X283" i="1"/>
  <c r="W283" i="1"/>
  <c r="U283" i="1"/>
  <c r="S283" i="1"/>
  <c r="R283" i="1"/>
  <c r="M283" i="1"/>
  <c r="L283" i="1"/>
  <c r="X282" i="1"/>
  <c r="W282" i="1"/>
  <c r="V282" i="1"/>
  <c r="U282" i="1"/>
  <c r="S282" i="1"/>
  <c r="R282" i="1"/>
  <c r="M282" i="1"/>
  <c r="L282" i="1"/>
  <c r="X281" i="1"/>
  <c r="W281" i="1"/>
  <c r="V281" i="1"/>
  <c r="U281" i="1"/>
  <c r="S281" i="1"/>
  <c r="R281" i="1"/>
  <c r="M281" i="1"/>
  <c r="L281" i="1"/>
  <c r="X280" i="1"/>
  <c r="W280" i="1"/>
  <c r="V280" i="1"/>
  <c r="U280" i="1"/>
  <c r="S280" i="1"/>
  <c r="R280" i="1"/>
  <c r="M280" i="1"/>
  <c r="L280" i="1"/>
  <c r="X279" i="1"/>
  <c r="W279" i="1"/>
  <c r="V279" i="1"/>
  <c r="U279" i="1"/>
  <c r="S279" i="1"/>
  <c r="R279" i="1"/>
  <c r="M279" i="1"/>
  <c r="L279" i="1"/>
  <c r="X278" i="1"/>
  <c r="S278" i="1"/>
  <c r="Q278" i="1"/>
  <c r="V278" i="1" s="1"/>
  <c r="P278" i="1"/>
  <c r="O278" i="1"/>
  <c r="N278" i="1"/>
  <c r="U278" i="1" s="1"/>
  <c r="K278" i="1"/>
  <c r="J278" i="1"/>
  <c r="M278" i="1" s="1"/>
  <c r="I278" i="1"/>
  <c r="H278" i="1"/>
  <c r="L278" i="1" s="1"/>
  <c r="X277" i="1"/>
  <c r="W277" i="1"/>
  <c r="V277" i="1"/>
  <c r="U277" i="1"/>
  <c r="S277" i="1"/>
  <c r="R277" i="1"/>
  <c r="M277" i="1"/>
  <c r="L277" i="1"/>
  <c r="X276" i="1"/>
  <c r="W276" i="1"/>
  <c r="V276" i="1"/>
  <c r="U276" i="1"/>
  <c r="S276" i="1"/>
  <c r="R276" i="1"/>
  <c r="M276" i="1"/>
  <c r="L276" i="1"/>
  <c r="X275" i="1"/>
  <c r="W275" i="1"/>
  <c r="V275" i="1"/>
  <c r="U275" i="1"/>
  <c r="S275" i="1"/>
  <c r="R275" i="1"/>
  <c r="M275" i="1"/>
  <c r="L275" i="1"/>
  <c r="Q274" i="1"/>
  <c r="P274" i="1"/>
  <c r="V274" i="1" s="1"/>
  <c r="O274" i="1"/>
  <c r="W274" i="1" s="1"/>
  <c r="N274" i="1"/>
  <c r="R274" i="1" s="1"/>
  <c r="K274" i="1"/>
  <c r="J274" i="1"/>
  <c r="M274" i="1" s="1"/>
  <c r="I274" i="1"/>
  <c r="H274" i="1"/>
  <c r="L274" i="1" s="1"/>
  <c r="X273" i="1"/>
  <c r="W273" i="1"/>
  <c r="V273" i="1"/>
  <c r="U273" i="1"/>
  <c r="S273" i="1"/>
  <c r="R273" i="1"/>
  <c r="M273" i="1"/>
  <c r="L273" i="1"/>
  <c r="X272" i="1"/>
  <c r="W272" i="1"/>
  <c r="V272" i="1"/>
  <c r="U272" i="1"/>
  <c r="S272" i="1"/>
  <c r="R272" i="1"/>
  <c r="M272" i="1"/>
  <c r="L272" i="1"/>
  <c r="X271" i="1"/>
  <c r="W271" i="1"/>
  <c r="V271" i="1"/>
  <c r="U271" i="1"/>
  <c r="S271" i="1"/>
  <c r="R271" i="1"/>
  <c r="M271" i="1"/>
  <c r="L271" i="1"/>
  <c r="X270" i="1"/>
  <c r="W270" i="1"/>
  <c r="V270" i="1"/>
  <c r="U270" i="1"/>
  <c r="S270" i="1"/>
  <c r="R270" i="1"/>
  <c r="M270" i="1"/>
  <c r="L270" i="1"/>
  <c r="X269" i="1"/>
  <c r="W269" i="1"/>
  <c r="V269" i="1"/>
  <c r="U269" i="1"/>
  <c r="S269" i="1"/>
  <c r="R269" i="1"/>
  <c r="M269" i="1"/>
  <c r="L269" i="1"/>
  <c r="X268" i="1"/>
  <c r="W268" i="1"/>
  <c r="V268" i="1"/>
  <c r="U268" i="1"/>
  <c r="S268" i="1"/>
  <c r="R268" i="1"/>
  <c r="M268" i="1"/>
  <c r="L268" i="1"/>
  <c r="X267" i="1"/>
  <c r="W267" i="1"/>
  <c r="V267" i="1"/>
  <c r="U267" i="1"/>
  <c r="S267" i="1"/>
  <c r="R267" i="1"/>
  <c r="M267" i="1"/>
  <c r="L267" i="1"/>
  <c r="X266" i="1"/>
  <c r="W266" i="1"/>
  <c r="V266" i="1"/>
  <c r="U266" i="1"/>
  <c r="S266" i="1"/>
  <c r="R266" i="1"/>
  <c r="M266" i="1"/>
  <c r="L266" i="1"/>
  <c r="X265" i="1"/>
  <c r="W265" i="1"/>
  <c r="V265" i="1"/>
  <c r="U265" i="1"/>
  <c r="S265" i="1"/>
  <c r="R265" i="1"/>
  <c r="M265" i="1"/>
  <c r="L265" i="1"/>
  <c r="X264" i="1"/>
  <c r="W264" i="1"/>
  <c r="V264" i="1"/>
  <c r="U264" i="1"/>
  <c r="S264" i="1"/>
  <c r="R264" i="1"/>
  <c r="M264" i="1"/>
  <c r="L264" i="1"/>
  <c r="X263" i="1"/>
  <c r="W263" i="1"/>
  <c r="V263" i="1"/>
  <c r="U263" i="1"/>
  <c r="S263" i="1"/>
  <c r="R263" i="1"/>
  <c r="M263" i="1"/>
  <c r="L263" i="1"/>
  <c r="X262" i="1"/>
  <c r="W262" i="1"/>
  <c r="V262" i="1"/>
  <c r="U262" i="1"/>
  <c r="S262" i="1"/>
  <c r="R262" i="1"/>
  <c r="M262" i="1"/>
  <c r="L262" i="1"/>
  <c r="X261" i="1"/>
  <c r="W261" i="1"/>
  <c r="V261" i="1"/>
  <c r="U261" i="1"/>
  <c r="S261" i="1"/>
  <c r="R261" i="1"/>
  <c r="M261" i="1"/>
  <c r="L261" i="1"/>
  <c r="X260" i="1"/>
  <c r="W260" i="1"/>
  <c r="V260" i="1"/>
  <c r="U260" i="1"/>
  <c r="S260" i="1"/>
  <c r="R260" i="1"/>
  <c r="M260" i="1"/>
  <c r="L260" i="1"/>
  <c r="X259" i="1"/>
  <c r="W259" i="1"/>
  <c r="V259" i="1"/>
  <c r="U259" i="1"/>
  <c r="S259" i="1"/>
  <c r="R259" i="1"/>
  <c r="M259" i="1"/>
  <c r="L259" i="1"/>
  <c r="X258" i="1"/>
  <c r="W258" i="1"/>
  <c r="V258" i="1"/>
  <c r="U258" i="1"/>
  <c r="S258" i="1"/>
  <c r="R258" i="1"/>
  <c r="M258" i="1"/>
  <c r="L258" i="1"/>
  <c r="X257" i="1"/>
  <c r="W257" i="1"/>
  <c r="V257" i="1"/>
  <c r="U257" i="1"/>
  <c r="S257" i="1"/>
  <c r="R257" i="1"/>
  <c r="M257" i="1"/>
  <c r="L257" i="1"/>
  <c r="U256" i="1"/>
  <c r="Q256" i="1"/>
  <c r="P256" i="1"/>
  <c r="S256" i="1" s="1"/>
  <c r="T256" i="1" s="1"/>
  <c r="O256" i="1"/>
  <c r="W256" i="1" s="1"/>
  <c r="N256" i="1"/>
  <c r="R256" i="1" s="1"/>
  <c r="M256" i="1"/>
  <c r="K256" i="1"/>
  <c r="J256" i="1"/>
  <c r="I256" i="1"/>
  <c r="H256" i="1"/>
  <c r="L256" i="1" s="1"/>
  <c r="X255" i="1"/>
  <c r="W255" i="1"/>
  <c r="V255" i="1"/>
  <c r="U255" i="1"/>
  <c r="S255" i="1"/>
  <c r="R255" i="1"/>
  <c r="M255" i="1"/>
  <c r="L255" i="1"/>
  <c r="X254" i="1"/>
  <c r="W254" i="1"/>
  <c r="V254" i="1"/>
  <c r="U254" i="1"/>
  <c r="S254" i="1"/>
  <c r="R254" i="1"/>
  <c r="M254" i="1"/>
  <c r="L254" i="1"/>
  <c r="X253" i="1"/>
  <c r="W253" i="1"/>
  <c r="V253" i="1"/>
  <c r="U253" i="1"/>
  <c r="S253" i="1"/>
  <c r="R253" i="1"/>
  <c r="M253" i="1"/>
  <c r="L253" i="1"/>
  <c r="X252" i="1"/>
  <c r="W252" i="1"/>
  <c r="V252" i="1"/>
  <c r="U252" i="1"/>
  <c r="S252" i="1"/>
  <c r="R252" i="1"/>
  <c r="M252" i="1"/>
  <c r="L252" i="1"/>
  <c r="X251" i="1"/>
  <c r="W251" i="1"/>
  <c r="V251" i="1"/>
  <c r="U251" i="1"/>
  <c r="S251" i="1"/>
  <c r="R251" i="1"/>
  <c r="M251" i="1"/>
  <c r="L251" i="1"/>
  <c r="X250" i="1"/>
  <c r="W250" i="1"/>
  <c r="V250" i="1"/>
  <c r="U250" i="1"/>
  <c r="S250" i="1"/>
  <c r="R250" i="1"/>
  <c r="M250" i="1"/>
  <c r="L250" i="1"/>
  <c r="X249" i="1"/>
  <c r="W249" i="1"/>
  <c r="V249" i="1"/>
  <c r="U249" i="1"/>
  <c r="S249" i="1"/>
  <c r="R249" i="1"/>
  <c r="M249" i="1"/>
  <c r="L249" i="1"/>
  <c r="X248" i="1"/>
  <c r="W248" i="1"/>
  <c r="V248" i="1"/>
  <c r="U248" i="1"/>
  <c r="S248" i="1"/>
  <c r="R248" i="1"/>
  <c r="M248" i="1"/>
  <c r="L248" i="1"/>
  <c r="X247" i="1"/>
  <c r="W247" i="1"/>
  <c r="V247" i="1"/>
  <c r="U247" i="1"/>
  <c r="S247" i="1"/>
  <c r="R247" i="1"/>
  <c r="M247" i="1"/>
  <c r="L247" i="1"/>
  <c r="X246" i="1"/>
  <c r="W246" i="1"/>
  <c r="V246" i="1"/>
  <c r="U246" i="1"/>
  <c r="S246" i="1"/>
  <c r="R246" i="1"/>
  <c r="M246" i="1"/>
  <c r="L246" i="1"/>
  <c r="X245" i="1"/>
  <c r="W245" i="1"/>
  <c r="V245" i="1"/>
  <c r="U245" i="1"/>
  <c r="S245" i="1"/>
  <c r="R245" i="1"/>
  <c r="M245" i="1"/>
  <c r="L245" i="1"/>
  <c r="X244" i="1"/>
  <c r="W244" i="1"/>
  <c r="V244" i="1"/>
  <c r="U244" i="1"/>
  <c r="S244" i="1"/>
  <c r="R244" i="1"/>
  <c r="M244" i="1"/>
  <c r="L244" i="1"/>
  <c r="X243" i="1"/>
  <c r="W243" i="1"/>
  <c r="V243" i="1"/>
  <c r="U243" i="1"/>
  <c r="S243" i="1"/>
  <c r="R243" i="1"/>
  <c r="M243" i="1"/>
  <c r="L243" i="1"/>
  <c r="V242" i="1"/>
  <c r="Q242" i="1"/>
  <c r="P242" i="1"/>
  <c r="X242" i="1" s="1"/>
  <c r="O242" i="1"/>
  <c r="N242" i="1"/>
  <c r="W242" i="1" s="1"/>
  <c r="K242" i="1"/>
  <c r="J242" i="1"/>
  <c r="M242" i="1" s="1"/>
  <c r="I242" i="1"/>
  <c r="H242" i="1"/>
  <c r="L242" i="1" s="1"/>
  <c r="X241" i="1"/>
  <c r="W241" i="1"/>
  <c r="V241" i="1"/>
  <c r="U241" i="1"/>
  <c r="S241" i="1"/>
  <c r="R241" i="1"/>
  <c r="M241" i="1"/>
  <c r="L241" i="1"/>
  <c r="X240" i="1"/>
  <c r="W240" i="1"/>
  <c r="V240" i="1"/>
  <c r="U240" i="1"/>
  <c r="S240" i="1"/>
  <c r="R240" i="1"/>
  <c r="M240" i="1"/>
  <c r="L240" i="1"/>
  <c r="X239" i="1"/>
  <c r="W239" i="1"/>
  <c r="V239" i="1"/>
  <c r="U239" i="1"/>
  <c r="S239" i="1"/>
  <c r="R239" i="1"/>
  <c r="M239" i="1"/>
  <c r="L239" i="1"/>
  <c r="X238" i="1"/>
  <c r="W238" i="1"/>
  <c r="V238" i="1"/>
  <c r="U238" i="1"/>
  <c r="S238" i="1"/>
  <c r="R238" i="1"/>
  <c r="M238" i="1"/>
  <c r="L238" i="1"/>
  <c r="X236" i="1"/>
  <c r="W236" i="1"/>
  <c r="V236" i="1"/>
  <c r="U236" i="1"/>
  <c r="S236" i="1"/>
  <c r="T236" i="1" s="1"/>
  <c r="R236" i="1"/>
  <c r="M236" i="1"/>
  <c r="L236" i="1"/>
  <c r="Q235" i="1"/>
  <c r="P235" i="1"/>
  <c r="V235" i="1" s="1"/>
  <c r="O235" i="1"/>
  <c r="W235" i="1" s="1"/>
  <c r="N235" i="1"/>
  <c r="R235" i="1" s="1"/>
  <c r="K235" i="1"/>
  <c r="J235" i="1"/>
  <c r="M235" i="1" s="1"/>
  <c r="I235" i="1"/>
  <c r="H235" i="1"/>
  <c r="L235" i="1" s="1"/>
  <c r="X234" i="1"/>
  <c r="W234" i="1"/>
  <c r="V234" i="1"/>
  <c r="U234" i="1"/>
  <c r="S234" i="1"/>
  <c r="R234" i="1"/>
  <c r="M234" i="1"/>
  <c r="L234" i="1"/>
  <c r="X233" i="1"/>
  <c r="W233" i="1"/>
  <c r="V233" i="1"/>
  <c r="U233" i="1"/>
  <c r="S233" i="1"/>
  <c r="R233" i="1"/>
  <c r="M233" i="1"/>
  <c r="L233" i="1"/>
  <c r="U232" i="1"/>
  <c r="Q232" i="1"/>
  <c r="P232" i="1"/>
  <c r="S232" i="1" s="1"/>
  <c r="T232" i="1" s="1"/>
  <c r="O232" i="1"/>
  <c r="W232" i="1" s="1"/>
  <c r="N232" i="1"/>
  <c r="R232" i="1" s="1"/>
  <c r="M232" i="1"/>
  <c r="K232" i="1"/>
  <c r="J232" i="1"/>
  <c r="I232" i="1"/>
  <c r="H232" i="1"/>
  <c r="L232" i="1" s="1"/>
  <c r="X231" i="1"/>
  <c r="W231" i="1"/>
  <c r="V231" i="1"/>
  <c r="U231" i="1"/>
  <c r="S231" i="1"/>
  <c r="R231" i="1"/>
  <c r="M231" i="1"/>
  <c r="L231" i="1"/>
  <c r="X230" i="1"/>
  <c r="W230" i="1"/>
  <c r="V230" i="1"/>
  <c r="U230" i="1"/>
  <c r="S230" i="1"/>
  <c r="R230" i="1"/>
  <c r="M230" i="1"/>
  <c r="L230" i="1"/>
  <c r="X229" i="1"/>
  <c r="W229" i="1"/>
  <c r="V229" i="1"/>
  <c r="U229" i="1"/>
  <c r="S229" i="1"/>
  <c r="R229" i="1"/>
  <c r="M229" i="1"/>
  <c r="L229" i="1"/>
  <c r="X228" i="1"/>
  <c r="W228" i="1"/>
  <c r="V228" i="1"/>
  <c r="U228" i="1"/>
  <c r="S228" i="1"/>
  <c r="R228" i="1"/>
  <c r="M228" i="1"/>
  <c r="L228" i="1"/>
  <c r="X227" i="1"/>
  <c r="W227" i="1"/>
  <c r="V227" i="1"/>
  <c r="U227" i="1"/>
  <c r="S227" i="1"/>
  <c r="R227" i="1"/>
  <c r="M227" i="1"/>
  <c r="L227" i="1"/>
  <c r="X226" i="1"/>
  <c r="W226" i="1"/>
  <c r="V226" i="1"/>
  <c r="U226" i="1"/>
  <c r="S226" i="1"/>
  <c r="R226" i="1"/>
  <c r="M226" i="1"/>
  <c r="L226" i="1"/>
  <c r="X224" i="1"/>
  <c r="W224" i="1"/>
  <c r="V224" i="1"/>
  <c r="U224" i="1"/>
  <c r="S224" i="1"/>
  <c r="R224" i="1"/>
  <c r="T224" i="1" s="1"/>
  <c r="M224" i="1"/>
  <c r="L224" i="1"/>
  <c r="V223" i="1"/>
  <c r="S223" i="1"/>
  <c r="Q223" i="1"/>
  <c r="P223" i="1"/>
  <c r="X223" i="1" s="1"/>
  <c r="O223" i="1"/>
  <c r="W223" i="1" s="1"/>
  <c r="N223" i="1"/>
  <c r="U223" i="1" s="1"/>
  <c r="K223" i="1"/>
  <c r="J223" i="1"/>
  <c r="M223" i="1" s="1"/>
  <c r="I223" i="1"/>
  <c r="H223" i="1"/>
  <c r="L223" i="1" s="1"/>
  <c r="X222" i="1"/>
  <c r="W222" i="1"/>
  <c r="V222" i="1"/>
  <c r="U222" i="1"/>
  <c r="S222" i="1"/>
  <c r="R222" i="1"/>
  <c r="M222" i="1"/>
  <c r="L222" i="1"/>
  <c r="X221" i="1"/>
  <c r="W221" i="1"/>
  <c r="V221" i="1"/>
  <c r="U221" i="1"/>
  <c r="S221" i="1"/>
  <c r="R221" i="1"/>
  <c r="M221" i="1"/>
  <c r="L221" i="1"/>
  <c r="X220" i="1"/>
  <c r="W220" i="1"/>
  <c r="V220" i="1"/>
  <c r="U220" i="1"/>
  <c r="S220" i="1"/>
  <c r="R220" i="1"/>
  <c r="M220" i="1"/>
  <c r="L220" i="1"/>
  <c r="X219" i="1"/>
  <c r="W219" i="1"/>
  <c r="V219" i="1"/>
  <c r="U219" i="1"/>
  <c r="S219" i="1"/>
  <c r="R219" i="1"/>
  <c r="M219" i="1"/>
  <c r="L219" i="1"/>
  <c r="X218" i="1"/>
  <c r="W218" i="1"/>
  <c r="V218" i="1"/>
  <c r="U218" i="1"/>
  <c r="S218" i="1"/>
  <c r="R218" i="1"/>
  <c r="M218" i="1"/>
  <c r="L218" i="1"/>
  <c r="Q217" i="1"/>
  <c r="P217" i="1"/>
  <c r="V217" i="1" s="1"/>
  <c r="O217" i="1"/>
  <c r="W217" i="1" s="1"/>
  <c r="N217" i="1"/>
  <c r="R217" i="1" s="1"/>
  <c r="K217" i="1"/>
  <c r="J217" i="1"/>
  <c r="M217" i="1" s="1"/>
  <c r="I217" i="1"/>
  <c r="H217" i="1"/>
  <c r="L217" i="1" s="1"/>
  <c r="X216" i="1"/>
  <c r="W216" i="1"/>
  <c r="V216" i="1"/>
  <c r="U216" i="1"/>
  <c r="S216" i="1"/>
  <c r="R216" i="1"/>
  <c r="M216" i="1"/>
  <c r="L216" i="1"/>
  <c r="X215" i="1"/>
  <c r="W215" i="1"/>
  <c r="V215" i="1"/>
  <c r="U215" i="1"/>
  <c r="S215" i="1"/>
  <c r="R215" i="1"/>
  <c r="M215" i="1"/>
  <c r="L215" i="1"/>
  <c r="X214" i="1"/>
  <c r="W214" i="1"/>
  <c r="V214" i="1"/>
  <c r="U214" i="1"/>
  <c r="S214" i="1"/>
  <c r="R214" i="1"/>
  <c r="M214" i="1"/>
  <c r="L214" i="1"/>
  <c r="U213" i="1"/>
  <c r="Q213" i="1"/>
  <c r="P213" i="1"/>
  <c r="S213" i="1" s="1"/>
  <c r="T213" i="1" s="1"/>
  <c r="O213" i="1"/>
  <c r="W213" i="1" s="1"/>
  <c r="N213" i="1"/>
  <c r="R213" i="1" s="1"/>
  <c r="M213" i="1"/>
  <c r="K213" i="1"/>
  <c r="J213" i="1"/>
  <c r="I213" i="1"/>
  <c r="H213" i="1"/>
  <c r="L213" i="1" s="1"/>
  <c r="X212" i="1"/>
  <c r="W212" i="1"/>
  <c r="V212" i="1"/>
  <c r="U212" i="1"/>
  <c r="S212" i="1"/>
  <c r="R212" i="1"/>
  <c r="M212" i="1"/>
  <c r="L212" i="1"/>
  <c r="X211" i="1"/>
  <c r="W211" i="1"/>
  <c r="V211" i="1"/>
  <c r="S211" i="1"/>
  <c r="R211" i="1"/>
  <c r="M211" i="1"/>
  <c r="L211" i="1"/>
  <c r="X210" i="1"/>
  <c r="W210" i="1"/>
  <c r="V210" i="1"/>
  <c r="S210" i="1"/>
  <c r="R210" i="1"/>
  <c r="M210" i="1"/>
  <c r="L210" i="1"/>
  <c r="X209" i="1"/>
  <c r="W209" i="1"/>
  <c r="V209" i="1"/>
  <c r="U209" i="1"/>
  <c r="S209" i="1"/>
  <c r="R209" i="1"/>
  <c r="M209" i="1"/>
  <c r="L209" i="1"/>
  <c r="X208" i="1"/>
  <c r="W208" i="1"/>
  <c r="V208" i="1"/>
  <c r="U208" i="1"/>
  <c r="S208" i="1"/>
  <c r="R208" i="1"/>
  <c r="M208" i="1"/>
  <c r="L208" i="1"/>
  <c r="X207" i="1"/>
  <c r="W207" i="1"/>
  <c r="V207" i="1"/>
  <c r="U207" i="1"/>
  <c r="S207" i="1"/>
  <c r="R207" i="1"/>
  <c r="M207" i="1"/>
  <c r="L207" i="1"/>
  <c r="X206" i="1"/>
  <c r="W206" i="1"/>
  <c r="V206" i="1"/>
  <c r="U206" i="1"/>
  <c r="S206" i="1"/>
  <c r="R206" i="1"/>
  <c r="M206" i="1"/>
  <c r="L206" i="1"/>
  <c r="X205" i="1"/>
  <c r="W205" i="1"/>
  <c r="V205" i="1"/>
  <c r="U205" i="1"/>
  <c r="S205" i="1"/>
  <c r="R205" i="1"/>
  <c r="M205" i="1"/>
  <c r="L205" i="1"/>
  <c r="X204" i="1"/>
  <c r="W204" i="1"/>
  <c r="V204" i="1"/>
  <c r="U204" i="1"/>
  <c r="S204" i="1"/>
  <c r="R204" i="1"/>
  <c r="M204" i="1"/>
  <c r="L204" i="1"/>
  <c r="X203" i="1"/>
  <c r="W203" i="1"/>
  <c r="V203" i="1"/>
  <c r="U203" i="1"/>
  <c r="S203" i="1"/>
  <c r="R203" i="1"/>
  <c r="M203" i="1"/>
  <c r="L203" i="1"/>
  <c r="X202" i="1"/>
  <c r="W202" i="1"/>
  <c r="V202" i="1"/>
  <c r="U202" i="1"/>
  <c r="S202" i="1"/>
  <c r="R202" i="1"/>
  <c r="M202" i="1"/>
  <c r="L202" i="1"/>
  <c r="X201" i="1"/>
  <c r="W201" i="1"/>
  <c r="V201" i="1"/>
  <c r="U201" i="1"/>
  <c r="S201" i="1"/>
  <c r="R201" i="1"/>
  <c r="M201" i="1"/>
  <c r="L201" i="1"/>
  <c r="X200" i="1"/>
  <c r="W200" i="1"/>
  <c r="V200" i="1"/>
  <c r="U200" i="1"/>
  <c r="S200" i="1"/>
  <c r="R200" i="1"/>
  <c r="M200" i="1"/>
  <c r="L200" i="1"/>
  <c r="X199" i="1"/>
  <c r="W199" i="1"/>
  <c r="V199" i="1"/>
  <c r="U199" i="1"/>
  <c r="S199" i="1"/>
  <c r="R199" i="1"/>
  <c r="M199" i="1"/>
  <c r="L199" i="1"/>
  <c r="X198" i="1"/>
  <c r="W198" i="1"/>
  <c r="V198" i="1"/>
  <c r="U198" i="1"/>
  <c r="S198" i="1"/>
  <c r="R198" i="1"/>
  <c r="M198" i="1"/>
  <c r="L198" i="1"/>
  <c r="X197" i="1"/>
  <c r="W197" i="1"/>
  <c r="V197" i="1"/>
  <c r="U197" i="1"/>
  <c r="S197" i="1"/>
  <c r="R197" i="1"/>
  <c r="M197" i="1"/>
  <c r="L197" i="1"/>
  <c r="X196" i="1"/>
  <c r="W196" i="1"/>
  <c r="V196" i="1"/>
  <c r="U196" i="1"/>
  <c r="S196" i="1"/>
  <c r="R196" i="1"/>
  <c r="M196" i="1"/>
  <c r="L196" i="1"/>
  <c r="X195" i="1"/>
  <c r="W195" i="1"/>
  <c r="V195" i="1"/>
  <c r="U195" i="1"/>
  <c r="S195" i="1"/>
  <c r="R195" i="1"/>
  <c r="M195" i="1"/>
  <c r="L195" i="1"/>
  <c r="X194" i="1"/>
  <c r="W194" i="1"/>
  <c r="V194" i="1"/>
  <c r="U194" i="1"/>
  <c r="S194" i="1"/>
  <c r="R194" i="1"/>
  <c r="M194" i="1"/>
  <c r="L194" i="1"/>
  <c r="X193" i="1"/>
  <c r="W193" i="1"/>
  <c r="V193" i="1"/>
  <c r="U193" i="1"/>
  <c r="S193" i="1"/>
  <c r="R193" i="1"/>
  <c r="M193" i="1"/>
  <c r="L193" i="1"/>
  <c r="X192" i="1"/>
  <c r="S192" i="1"/>
  <c r="Q192" i="1"/>
  <c r="V192" i="1" s="1"/>
  <c r="P192" i="1"/>
  <c r="O192" i="1"/>
  <c r="N192" i="1"/>
  <c r="U192" i="1" s="1"/>
  <c r="K192" i="1"/>
  <c r="J192" i="1"/>
  <c r="M192" i="1" s="1"/>
  <c r="I192" i="1"/>
  <c r="H192" i="1"/>
  <c r="L192" i="1" s="1"/>
  <c r="X191" i="1"/>
  <c r="W191" i="1"/>
  <c r="V191" i="1"/>
  <c r="U191" i="1"/>
  <c r="S191" i="1"/>
  <c r="R191" i="1"/>
  <c r="M191" i="1"/>
  <c r="L191" i="1"/>
  <c r="X190" i="1"/>
  <c r="W190" i="1"/>
  <c r="V190" i="1"/>
  <c r="U190" i="1"/>
  <c r="S190" i="1"/>
  <c r="R190" i="1"/>
  <c r="M190" i="1"/>
  <c r="L190" i="1"/>
  <c r="Q189" i="1"/>
  <c r="P189" i="1"/>
  <c r="V189" i="1" s="1"/>
  <c r="O189" i="1"/>
  <c r="W189" i="1" s="1"/>
  <c r="N189" i="1"/>
  <c r="R189" i="1" s="1"/>
  <c r="K189" i="1"/>
  <c r="J189" i="1"/>
  <c r="M189" i="1" s="1"/>
  <c r="I189" i="1"/>
  <c r="H189" i="1"/>
  <c r="L189" i="1" s="1"/>
  <c r="X188" i="1"/>
  <c r="W188" i="1"/>
  <c r="V188" i="1"/>
  <c r="U188" i="1"/>
  <c r="S188" i="1"/>
  <c r="R188" i="1"/>
  <c r="M188" i="1"/>
  <c r="L188" i="1"/>
  <c r="X187" i="1"/>
  <c r="W187" i="1"/>
  <c r="V187" i="1"/>
  <c r="U187" i="1"/>
  <c r="S187" i="1"/>
  <c r="R187" i="1"/>
  <c r="M187" i="1"/>
  <c r="L187" i="1"/>
  <c r="X186" i="1"/>
  <c r="W186" i="1"/>
  <c r="V186" i="1"/>
  <c r="U186" i="1"/>
  <c r="S186" i="1"/>
  <c r="R186" i="1"/>
  <c r="M186" i="1"/>
  <c r="L186" i="1"/>
  <c r="X185" i="1"/>
  <c r="W185" i="1"/>
  <c r="V185" i="1"/>
  <c r="U185" i="1"/>
  <c r="S185" i="1"/>
  <c r="R185" i="1"/>
  <c r="M185" i="1"/>
  <c r="L185" i="1"/>
  <c r="X184" i="1"/>
  <c r="W184" i="1"/>
  <c r="V184" i="1"/>
  <c r="U184" i="1"/>
  <c r="S184" i="1"/>
  <c r="R184" i="1"/>
  <c r="M184" i="1"/>
  <c r="L184" i="1"/>
  <c r="X183" i="1"/>
  <c r="W183" i="1"/>
  <c r="V183" i="1"/>
  <c r="U183" i="1"/>
  <c r="S183" i="1"/>
  <c r="R183" i="1"/>
  <c r="M183" i="1"/>
  <c r="L183" i="1"/>
  <c r="X182" i="1"/>
  <c r="W182" i="1"/>
  <c r="V182" i="1"/>
  <c r="U182" i="1"/>
  <c r="S182" i="1"/>
  <c r="R182" i="1"/>
  <c r="M182" i="1"/>
  <c r="L182" i="1"/>
  <c r="U181" i="1"/>
  <c r="Q181" i="1"/>
  <c r="P181" i="1"/>
  <c r="S181" i="1" s="1"/>
  <c r="O181" i="1"/>
  <c r="W181" i="1" s="1"/>
  <c r="N181" i="1"/>
  <c r="R181" i="1" s="1"/>
  <c r="M181" i="1"/>
  <c r="K181" i="1"/>
  <c r="J181" i="1"/>
  <c r="I181" i="1"/>
  <c r="H181" i="1"/>
  <c r="L181" i="1" s="1"/>
  <c r="X180" i="1"/>
  <c r="W180" i="1"/>
  <c r="V180" i="1"/>
  <c r="S180" i="1"/>
  <c r="R180" i="1"/>
  <c r="M180" i="1"/>
  <c r="L180" i="1"/>
  <c r="X179" i="1"/>
  <c r="W179" i="1"/>
  <c r="V179" i="1"/>
  <c r="U179" i="1"/>
  <c r="S179" i="1"/>
  <c r="R179" i="1"/>
  <c r="M179" i="1"/>
  <c r="L179" i="1"/>
  <c r="X178" i="1"/>
  <c r="W178" i="1"/>
  <c r="V178" i="1"/>
  <c r="U178" i="1"/>
  <c r="S178" i="1"/>
  <c r="R178" i="1"/>
  <c r="M178" i="1"/>
  <c r="L178" i="1"/>
  <c r="U177" i="1"/>
  <c r="Q177" i="1"/>
  <c r="P177" i="1"/>
  <c r="S177" i="1" s="1"/>
  <c r="O177" i="1"/>
  <c r="W177" i="1" s="1"/>
  <c r="N177" i="1"/>
  <c r="R177" i="1" s="1"/>
  <c r="M177" i="1"/>
  <c r="K177" i="1"/>
  <c r="J177" i="1"/>
  <c r="I177" i="1"/>
  <c r="H177" i="1"/>
  <c r="L177" i="1" s="1"/>
  <c r="X176" i="1"/>
  <c r="W176" i="1"/>
  <c r="V176" i="1"/>
  <c r="U176" i="1"/>
  <c r="S176" i="1"/>
  <c r="R176" i="1"/>
  <c r="M176" i="1"/>
  <c r="L176" i="1"/>
  <c r="X175" i="1"/>
  <c r="W175" i="1"/>
  <c r="V175" i="1"/>
  <c r="U175" i="1"/>
  <c r="S175" i="1"/>
  <c r="R175" i="1"/>
  <c r="T175" i="1" s="1"/>
  <c r="M175" i="1"/>
  <c r="L175" i="1"/>
  <c r="X173" i="1"/>
  <c r="W173" i="1"/>
  <c r="U173" i="1"/>
  <c r="S173" i="1"/>
  <c r="R173" i="1"/>
  <c r="T173" i="1" s="1"/>
  <c r="M173" i="1"/>
  <c r="L173" i="1"/>
  <c r="X171" i="1"/>
  <c r="W171" i="1"/>
  <c r="V171" i="1"/>
  <c r="U171" i="1"/>
  <c r="S171" i="1"/>
  <c r="T171" i="1" s="1"/>
  <c r="R171" i="1"/>
  <c r="M171" i="1"/>
  <c r="L171" i="1"/>
  <c r="Q169" i="1"/>
  <c r="AI164" i="1"/>
  <c r="AF164" i="1"/>
  <c r="AC164" i="1"/>
  <c r="Z164" i="1"/>
  <c r="AI163" i="1"/>
  <c r="AH163" i="1"/>
  <c r="AG163" i="1"/>
  <c r="AF163" i="1"/>
  <c r="AE163" i="1"/>
  <c r="AD163" i="1"/>
  <c r="AB163" i="1"/>
  <c r="AA163" i="1"/>
  <c r="AC163" i="1" s="1"/>
  <c r="Y163" i="1"/>
  <c r="X163" i="1"/>
  <c r="Z163" i="1" s="1"/>
  <c r="AI162" i="1"/>
  <c r="AF162" i="1"/>
  <c r="AC162" i="1"/>
  <c r="Z162" i="1"/>
  <c r="AI161" i="1"/>
  <c r="AF161" i="1"/>
  <c r="AC161" i="1"/>
  <c r="Z161" i="1"/>
  <c r="AI160" i="1"/>
  <c r="AH160" i="1"/>
  <c r="AG160" i="1"/>
  <c r="AF160" i="1"/>
  <c r="AE160" i="1"/>
  <c r="AD160" i="1"/>
  <c r="AB160" i="1"/>
  <c r="AA160" i="1"/>
  <c r="AC160" i="1" s="1"/>
  <c r="Y160" i="1"/>
  <c r="X160" i="1"/>
  <c r="Z160" i="1" s="1"/>
  <c r="AI159" i="1"/>
  <c r="AF159" i="1"/>
  <c r="AC159" i="1"/>
  <c r="Z159" i="1"/>
  <c r="AI158" i="1"/>
  <c r="AF158" i="1"/>
  <c r="AC158" i="1"/>
  <c r="Z158" i="1"/>
  <c r="AI157" i="1"/>
  <c r="AH157" i="1"/>
  <c r="AE157" i="1"/>
  <c r="AD157" i="1"/>
  <c r="AF157" i="1" s="1"/>
  <c r="AB157" i="1"/>
  <c r="AA157" i="1"/>
  <c r="AC157" i="1" s="1"/>
  <c r="Z157" i="1"/>
  <c r="Y157" i="1"/>
  <c r="X157" i="1"/>
  <c r="AI156" i="1"/>
  <c r="AF156" i="1"/>
  <c r="AC156" i="1"/>
  <c r="Z156" i="1"/>
  <c r="AI155" i="1"/>
  <c r="AF155" i="1"/>
  <c r="AC155" i="1"/>
  <c r="Z155" i="1"/>
  <c r="AI154" i="1"/>
  <c r="AH154" i="1"/>
  <c r="AG154" i="1"/>
  <c r="AE154" i="1"/>
  <c r="AD154" i="1"/>
  <c r="AF154" i="1" s="1"/>
  <c r="AB154" i="1"/>
  <c r="AA154" i="1"/>
  <c r="AC154" i="1" s="1"/>
  <c r="Z154" i="1"/>
  <c r="Y154" i="1"/>
  <c r="X154" i="1"/>
  <c r="AI153" i="1"/>
  <c r="AF153" i="1"/>
  <c r="AC153" i="1"/>
  <c r="Z153" i="1"/>
  <c r="AI152" i="1"/>
  <c r="AF152" i="1"/>
  <c r="AC152" i="1"/>
  <c r="Z152" i="1"/>
  <c r="AI151" i="1"/>
  <c r="AF151" i="1"/>
  <c r="AC151" i="1"/>
  <c r="Z151" i="1"/>
  <c r="AI150" i="1"/>
  <c r="AF150" i="1"/>
  <c r="AC150" i="1"/>
  <c r="Z150" i="1"/>
  <c r="AI149" i="1"/>
  <c r="AF149" i="1"/>
  <c r="AC149" i="1"/>
  <c r="Z149" i="1"/>
  <c r="AI148" i="1"/>
  <c r="AF148" i="1"/>
  <c r="AC148" i="1"/>
  <c r="Z148" i="1"/>
  <c r="AI147" i="1"/>
  <c r="AF147" i="1"/>
  <c r="AC147" i="1"/>
  <c r="Z147" i="1"/>
  <c r="AI146" i="1"/>
  <c r="AF146" i="1"/>
  <c r="AC146" i="1"/>
  <c r="Z146" i="1"/>
  <c r="AI145" i="1"/>
  <c r="AF145" i="1"/>
  <c r="AC145" i="1"/>
  <c r="Z145" i="1"/>
  <c r="AI144" i="1"/>
  <c r="AF144" i="1"/>
  <c r="AC144" i="1"/>
  <c r="Z144" i="1"/>
  <c r="AI143" i="1"/>
  <c r="AF143" i="1"/>
  <c r="AC143" i="1"/>
  <c r="Z143" i="1"/>
  <c r="AI142" i="1"/>
  <c r="AH142" i="1"/>
  <c r="AE142" i="1"/>
  <c r="AD142" i="1"/>
  <c r="AF142" i="1" s="1"/>
  <c r="AC142" i="1"/>
  <c r="AB142" i="1"/>
  <c r="AA142" i="1"/>
  <c r="Z142" i="1"/>
  <c r="Y142" i="1"/>
  <c r="X142" i="1"/>
  <c r="AI141" i="1"/>
  <c r="AF141" i="1"/>
  <c r="AC141" i="1"/>
  <c r="Z141" i="1"/>
  <c r="AH140" i="1"/>
  <c r="AG140" i="1"/>
  <c r="AI140" i="1" s="1"/>
  <c r="AE140" i="1"/>
  <c r="AD140" i="1"/>
  <c r="AF140" i="1" s="1"/>
  <c r="AC140" i="1"/>
  <c r="AB140" i="1"/>
  <c r="AA140" i="1"/>
  <c r="Z140" i="1"/>
  <c r="Y140" i="1"/>
  <c r="X140" i="1"/>
  <c r="AI139" i="1"/>
  <c r="AF139" i="1"/>
  <c r="AC139" i="1"/>
  <c r="Z139" i="1"/>
  <c r="AI138" i="1"/>
  <c r="AF138" i="1"/>
  <c r="AC138" i="1"/>
  <c r="Z138" i="1"/>
  <c r="AI137" i="1"/>
  <c r="AF137" i="1"/>
  <c r="AC137" i="1"/>
  <c r="Z137" i="1"/>
  <c r="AI136" i="1"/>
  <c r="AF136" i="1"/>
  <c r="AC136" i="1"/>
  <c r="Z136" i="1"/>
  <c r="AI135" i="1"/>
  <c r="AF135" i="1"/>
  <c r="AC135" i="1"/>
  <c r="Z135" i="1"/>
  <c r="AI134" i="1"/>
  <c r="AF134" i="1"/>
  <c r="AC134" i="1"/>
  <c r="Z134" i="1"/>
  <c r="AI133" i="1"/>
  <c r="AF133" i="1"/>
  <c r="AC133" i="1"/>
  <c r="Z133" i="1"/>
  <c r="AI132" i="1"/>
  <c r="AF132" i="1"/>
  <c r="AC132" i="1"/>
  <c r="Z132" i="1"/>
  <c r="AI131" i="1"/>
  <c r="AF131" i="1"/>
  <c r="AC131" i="1"/>
  <c r="Z131" i="1"/>
  <c r="AH130" i="1"/>
  <c r="AG130" i="1"/>
  <c r="AI130" i="1" s="1"/>
  <c r="AE130" i="1"/>
  <c r="AD130" i="1"/>
  <c r="AF130" i="1" s="1"/>
  <c r="AC130" i="1"/>
  <c r="AB130" i="1"/>
  <c r="AA130" i="1"/>
  <c r="Z130" i="1"/>
  <c r="Y130" i="1"/>
  <c r="X130" i="1"/>
  <c r="AI129" i="1"/>
  <c r="AF129" i="1"/>
  <c r="AC129" i="1"/>
  <c r="Z129" i="1"/>
  <c r="AI128" i="1"/>
  <c r="AF128" i="1"/>
  <c r="AC128" i="1"/>
  <c r="Z128" i="1"/>
  <c r="AI127" i="1"/>
  <c r="AF127" i="1"/>
  <c r="AC127" i="1"/>
  <c r="Z127" i="1"/>
  <c r="AI126" i="1"/>
  <c r="AF126" i="1"/>
  <c r="AC126" i="1"/>
  <c r="Z126" i="1"/>
  <c r="AI125" i="1"/>
  <c r="AF125" i="1"/>
  <c r="AC125" i="1"/>
  <c r="Z125" i="1"/>
  <c r="AI124" i="1"/>
  <c r="AF124" i="1"/>
  <c r="AC124" i="1"/>
  <c r="Z124" i="1"/>
  <c r="AI123" i="1"/>
  <c r="AF123" i="1"/>
  <c r="AC123" i="1"/>
  <c r="Z123" i="1"/>
  <c r="AI122" i="1"/>
  <c r="AF122" i="1"/>
  <c r="AC122" i="1"/>
  <c r="Z122" i="1"/>
  <c r="AI121" i="1"/>
  <c r="AF121" i="1"/>
  <c r="AC121" i="1"/>
  <c r="Z121" i="1"/>
  <c r="AI120" i="1"/>
  <c r="AF120" i="1"/>
  <c r="AC120" i="1"/>
  <c r="Z120" i="1"/>
  <c r="AH119" i="1"/>
  <c r="AG119" i="1"/>
  <c r="AI119" i="1" s="1"/>
  <c r="AE119" i="1"/>
  <c r="AD119" i="1"/>
  <c r="AF119" i="1" s="1"/>
  <c r="AC119" i="1"/>
  <c r="AB119" i="1"/>
  <c r="AA119" i="1"/>
  <c r="Z119" i="1"/>
  <c r="Y119" i="1"/>
  <c r="X119" i="1"/>
  <c r="AI118" i="1"/>
  <c r="AF118" i="1"/>
  <c r="AC118" i="1"/>
  <c r="Z118" i="1"/>
  <c r="AI117" i="1"/>
  <c r="AF117" i="1"/>
  <c r="AC117" i="1"/>
  <c r="Z117" i="1"/>
  <c r="AH116" i="1"/>
  <c r="AG116" i="1"/>
  <c r="AI116" i="1" s="1"/>
  <c r="AE116" i="1"/>
  <c r="AD116" i="1"/>
  <c r="AF116" i="1" s="1"/>
  <c r="AC116" i="1"/>
  <c r="AB116" i="1"/>
  <c r="AA116" i="1"/>
  <c r="Z116" i="1"/>
  <c r="Y116" i="1"/>
  <c r="X116" i="1"/>
  <c r="AI115" i="1"/>
  <c r="AF115" i="1"/>
  <c r="AC115" i="1"/>
  <c r="Z115" i="1"/>
  <c r="AH114" i="1"/>
  <c r="AG114" i="1"/>
  <c r="AI114" i="1" s="1"/>
  <c r="AF114" i="1"/>
  <c r="AE114" i="1"/>
  <c r="AC114" i="1"/>
  <c r="AB114" i="1"/>
  <c r="AA114" i="1"/>
  <c r="Y114" i="1"/>
  <c r="X114" i="1"/>
  <c r="Z114" i="1" s="1"/>
  <c r="AI113" i="1"/>
  <c r="AF113" i="1"/>
  <c r="AC113" i="1"/>
  <c r="Z113" i="1"/>
  <c r="AI112" i="1"/>
  <c r="AF112" i="1"/>
  <c r="AC112" i="1"/>
  <c r="Z112" i="1"/>
  <c r="AH111" i="1"/>
  <c r="AG111" i="1"/>
  <c r="AI111" i="1" s="1"/>
  <c r="AF111" i="1"/>
  <c r="AE111" i="1"/>
  <c r="AD111" i="1"/>
  <c r="AC111" i="1"/>
  <c r="AB111" i="1"/>
  <c r="AA111" i="1"/>
  <c r="Y111" i="1"/>
  <c r="X111" i="1"/>
  <c r="Z111" i="1" s="1"/>
  <c r="AI110" i="1"/>
  <c r="AF110" i="1"/>
  <c r="AC110" i="1"/>
  <c r="Z110" i="1"/>
  <c r="AH109" i="1"/>
  <c r="AG109" i="1"/>
  <c r="AI109" i="1" s="1"/>
  <c r="AF109" i="1"/>
  <c r="AE109" i="1"/>
  <c r="AD109" i="1"/>
  <c r="AC109" i="1"/>
  <c r="AB109" i="1"/>
  <c r="AA109" i="1"/>
  <c r="Y109" i="1"/>
  <c r="X109" i="1"/>
  <c r="Z109" i="1" s="1"/>
  <c r="AI108" i="1"/>
  <c r="AF108" i="1"/>
  <c r="AC108" i="1"/>
  <c r="Z108" i="1"/>
  <c r="AI107" i="1"/>
  <c r="AF107" i="1"/>
  <c r="AC107" i="1"/>
  <c r="Z107" i="1"/>
  <c r="AH106" i="1"/>
  <c r="AG106" i="1"/>
  <c r="AI106" i="1" s="1"/>
  <c r="AF106" i="1"/>
  <c r="AE106" i="1"/>
  <c r="AD106" i="1"/>
  <c r="AB106" i="1"/>
  <c r="AC106" i="1" s="1"/>
  <c r="AA106" i="1"/>
  <c r="Y106" i="1"/>
  <c r="X106" i="1"/>
  <c r="Z106" i="1" s="1"/>
  <c r="AI105" i="1"/>
  <c r="AF105" i="1"/>
  <c r="AC105" i="1"/>
  <c r="Z105" i="1"/>
  <c r="AI104" i="1"/>
  <c r="AF104" i="1"/>
  <c r="AC104" i="1"/>
  <c r="Z104" i="1"/>
  <c r="AI103" i="1"/>
  <c r="AF103" i="1"/>
  <c r="AC103" i="1"/>
  <c r="Z103" i="1"/>
  <c r="AI102" i="1"/>
  <c r="AF102" i="1"/>
  <c r="AC102" i="1"/>
  <c r="Z102" i="1"/>
  <c r="AI101" i="1"/>
  <c r="AF101" i="1"/>
  <c r="AC101" i="1"/>
  <c r="Z101" i="1"/>
  <c r="AI100" i="1"/>
  <c r="AF100" i="1"/>
  <c r="AC100" i="1"/>
  <c r="Z100" i="1"/>
  <c r="AI99" i="1"/>
  <c r="AF99" i="1"/>
  <c r="AC99" i="1"/>
  <c r="Z99" i="1"/>
  <c r="AI98" i="1"/>
  <c r="AF98" i="1"/>
  <c r="AC98" i="1"/>
  <c r="Z98" i="1"/>
  <c r="AI97" i="1"/>
  <c r="AF97" i="1"/>
  <c r="AC97" i="1"/>
  <c r="Z97" i="1"/>
  <c r="AH96" i="1"/>
  <c r="AG96" i="1"/>
  <c r="AI96" i="1" s="1"/>
  <c r="AF96" i="1"/>
  <c r="AE96" i="1"/>
  <c r="AD96" i="1"/>
  <c r="AB96" i="1"/>
  <c r="AC96" i="1" s="1"/>
  <c r="AA96" i="1"/>
  <c r="Y96" i="1"/>
  <c r="X96" i="1"/>
  <c r="Z96" i="1" s="1"/>
  <c r="AI95" i="1"/>
  <c r="AF95" i="1"/>
  <c r="AC95" i="1"/>
  <c r="Z95" i="1"/>
  <c r="AI94" i="1"/>
  <c r="AF94" i="1"/>
  <c r="AC94" i="1"/>
  <c r="Z94" i="1"/>
  <c r="AH93" i="1"/>
  <c r="AG93" i="1"/>
  <c r="AI93" i="1" s="1"/>
  <c r="AF93" i="1"/>
  <c r="AE93" i="1"/>
  <c r="AD93" i="1"/>
  <c r="AB93" i="1"/>
  <c r="AC93" i="1" s="1"/>
  <c r="AA93" i="1"/>
  <c r="Y93" i="1"/>
  <c r="X93" i="1"/>
  <c r="Z93" i="1" s="1"/>
  <c r="AI92" i="1"/>
  <c r="AF92" i="1"/>
  <c r="AC92" i="1"/>
  <c r="Z92" i="1"/>
  <c r="AI91" i="1"/>
  <c r="AF91" i="1"/>
  <c r="AC91" i="1"/>
  <c r="Z91" i="1"/>
  <c r="W359" i="1" l="1"/>
  <c r="T177" i="1"/>
  <c r="T315" i="1"/>
  <c r="T181" i="1"/>
  <c r="X189" i="1"/>
  <c r="X177" i="1"/>
  <c r="X181" i="1"/>
  <c r="S189" i="1"/>
  <c r="T189" i="1" s="1"/>
  <c r="R192" i="1"/>
  <c r="W192" i="1"/>
  <c r="X213" i="1"/>
  <c r="S217" i="1"/>
  <c r="T217" i="1" s="1"/>
  <c r="R223" i="1"/>
  <c r="T223" i="1" s="1"/>
  <c r="X232" i="1"/>
  <c r="S235" i="1"/>
  <c r="T235" i="1" s="1"/>
  <c r="U242" i="1"/>
  <c r="X256" i="1"/>
  <c r="S274" i="1"/>
  <c r="T274" i="1" s="1"/>
  <c r="R278" i="1"/>
  <c r="W278" i="1"/>
  <c r="R302" i="1"/>
  <c r="T302" i="1" s="1"/>
  <c r="U307" i="1"/>
  <c r="S315" i="1"/>
  <c r="R319" i="1"/>
  <c r="T319" i="1" s="1"/>
  <c r="U325" i="1"/>
  <c r="X217" i="1"/>
  <c r="X235" i="1"/>
  <c r="R242" i="1"/>
  <c r="X274" i="1"/>
  <c r="R307" i="1"/>
  <c r="X315" i="1"/>
  <c r="R325" i="1"/>
  <c r="V177" i="1"/>
  <c r="V181" i="1"/>
  <c r="U189" i="1"/>
  <c r="V213" i="1"/>
  <c r="U217" i="1"/>
  <c r="V232" i="1"/>
  <c r="U235" i="1"/>
  <c r="S242" i="1"/>
  <c r="T242" i="1" s="1"/>
  <c r="V256" i="1"/>
  <c r="U274" i="1"/>
  <c r="S307" i="1"/>
  <c r="U315" i="1"/>
  <c r="S325" i="1"/>
  <c r="T325" i="1" s="1"/>
  <c r="AP51" i="8"/>
  <c r="T307" i="1" l="1"/>
  <c r="AW92" i="3"/>
  <c r="AW10" i="3"/>
  <c r="AQ81" i="3" l="1"/>
  <c r="AR81" i="3"/>
  <c r="AS81" i="3"/>
  <c r="AT81" i="3"/>
  <c r="AQ45" i="3"/>
  <c r="AR45" i="3"/>
  <c r="AS45" i="3"/>
  <c r="AT45" i="3"/>
  <c r="AQ103" i="3"/>
  <c r="AR103" i="3"/>
  <c r="AS103" i="3"/>
  <c r="AT103" i="3"/>
  <c r="AQ92" i="3"/>
  <c r="AR92" i="3"/>
  <c r="AS92" i="3"/>
  <c r="AT92" i="3"/>
  <c r="AQ69" i="3"/>
  <c r="AR69" i="3"/>
  <c r="AS69" i="3"/>
  <c r="AT69" i="3"/>
  <c r="AQ56" i="3"/>
  <c r="AR56" i="3"/>
  <c r="AR55" i="3"/>
  <c r="AQ55" i="3"/>
  <c r="AS56" i="3"/>
  <c r="AT56" i="3"/>
  <c r="AQ37" i="3"/>
  <c r="AR37" i="3"/>
  <c r="AS37" i="3"/>
  <c r="AT37" i="3"/>
  <c r="AQ23" i="3"/>
  <c r="AR23" i="3"/>
  <c r="AS23" i="3"/>
  <c r="AT23" i="3"/>
  <c r="AT10" i="3"/>
  <c r="AS10" i="3"/>
  <c r="AR10" i="3"/>
  <c r="AQ10" i="3"/>
  <c r="AN103" i="3" l="1"/>
  <c r="AW103" i="3" s="1"/>
  <c r="AO103" i="3"/>
  <c r="AP103" i="3"/>
  <c r="AM103" i="3"/>
  <c r="AU96" i="3"/>
  <c r="AN92" i="3"/>
  <c r="AO92" i="3"/>
  <c r="AP92" i="3"/>
  <c r="AM92" i="3"/>
  <c r="AN69" i="3"/>
  <c r="AW69" i="3" s="1"/>
  <c r="AO69" i="3"/>
  <c r="AP69" i="3"/>
  <c r="AM69" i="3"/>
  <c r="AN56" i="3"/>
  <c r="AO56" i="3"/>
  <c r="AP56" i="3"/>
  <c r="AM56" i="3"/>
  <c r="AW56" i="3"/>
  <c r="AN55" i="3"/>
  <c r="AO55" i="3"/>
  <c r="AP55" i="3"/>
  <c r="AM55" i="3"/>
  <c r="AV49" i="3"/>
  <c r="AU49" i="3"/>
  <c r="AP37" i="3"/>
  <c r="AN37" i="3"/>
  <c r="AW37" i="3" s="1"/>
  <c r="AO37" i="3"/>
  <c r="AM37" i="3"/>
  <c r="AN23" i="3"/>
  <c r="AW23" i="3" s="1"/>
  <c r="AO23" i="3"/>
  <c r="AP23" i="3"/>
  <c r="AM23" i="3"/>
  <c r="AN10" i="3"/>
  <c r="AO10" i="3"/>
  <c r="AP10" i="3"/>
  <c r="AM10" i="3"/>
  <c r="AN81" i="3"/>
  <c r="AO81" i="3"/>
  <c r="AP81" i="3"/>
  <c r="AM81" i="3"/>
  <c r="AN45" i="3"/>
  <c r="AO45" i="3"/>
  <c r="AP45" i="3"/>
  <c r="AM45" i="3"/>
  <c r="AV78" i="3"/>
  <c r="AU78" i="3"/>
  <c r="AT55" i="3" l="1"/>
  <c r="AS55" i="3"/>
  <c r="F14" i="8"/>
  <c r="G14" i="8"/>
  <c r="H14" i="8"/>
  <c r="I14" i="8"/>
  <c r="J14" i="8"/>
  <c r="K14" i="8"/>
  <c r="L14" i="8"/>
  <c r="M14" i="8"/>
  <c r="AD14" i="8"/>
  <c r="AE14" i="8"/>
  <c r="AF14" i="8"/>
  <c r="AG14" i="8"/>
  <c r="AH14" i="8"/>
  <c r="AI14" i="8"/>
  <c r="AJ14" i="8"/>
  <c r="AK14" i="8"/>
  <c r="AV42" i="3"/>
  <c r="AU42" i="3"/>
  <c r="AU112" i="3" l="1"/>
  <c r="AU108" i="3"/>
  <c r="AT112" i="3"/>
  <c r="AS112" i="3"/>
  <c r="AR112" i="3"/>
  <c r="AQ112" i="3"/>
  <c r="AQ108" i="3"/>
  <c r="AR108" i="3"/>
  <c r="AS108" i="3"/>
  <c r="AT108" i="3"/>
  <c r="AW146" i="3" l="1"/>
  <c r="AQ146" i="3"/>
  <c r="AR146" i="3"/>
  <c r="AS146" i="3"/>
  <c r="AT146" i="3"/>
  <c r="AQ134" i="3"/>
  <c r="AR134" i="3"/>
  <c r="AS134" i="3"/>
  <c r="AT134" i="3"/>
  <c r="AW134" i="3"/>
  <c r="AW79" i="3"/>
  <c r="AR79" i="3"/>
  <c r="AS79" i="3"/>
  <c r="AT79" i="3"/>
  <c r="AW70" i="3"/>
  <c r="AQ70" i="3"/>
  <c r="AR70" i="3"/>
  <c r="AS70" i="3"/>
  <c r="AT70" i="3"/>
  <c r="AW57" i="3"/>
  <c r="AQ57" i="3"/>
  <c r="AR57" i="3"/>
  <c r="AS57" i="3"/>
  <c r="AT57" i="3"/>
  <c r="AQ43" i="3"/>
  <c r="AR43" i="3"/>
  <c r="AS43" i="3"/>
  <c r="AT43" i="3"/>
  <c r="AW43" i="3" l="1"/>
  <c r="AQ38" i="3" l="1"/>
  <c r="AR38" i="3"/>
  <c r="AS38" i="3"/>
  <c r="AT38" i="3"/>
  <c r="AW24" i="3"/>
  <c r="AQ24" i="3"/>
  <c r="AR24" i="3"/>
  <c r="AS24" i="3"/>
  <c r="AT24" i="3"/>
  <c r="AU16" i="3"/>
  <c r="AW12" i="3"/>
  <c r="AW11" i="3"/>
  <c r="AQ11" i="3"/>
  <c r="AR11" i="3"/>
  <c r="AS11" i="3"/>
  <c r="AT11" i="3"/>
  <c r="AR84" i="8"/>
  <c r="AS84" i="8"/>
  <c r="AT84" i="8"/>
  <c r="AW91" i="8"/>
  <c r="AW92" i="8"/>
  <c r="AR92" i="8"/>
  <c r="AS92" i="8"/>
  <c r="AT92" i="8"/>
  <c r="AR91" i="8"/>
  <c r="AS91" i="8"/>
  <c r="AT91" i="8"/>
  <c r="AS28" i="8"/>
  <c r="AT28" i="8"/>
  <c r="AT27" i="8"/>
  <c r="AS27" i="8"/>
  <c r="AU72" i="8"/>
  <c r="AQ79" i="8"/>
  <c r="AR79" i="8"/>
  <c r="AS79" i="8"/>
  <c r="AT79" i="8"/>
  <c r="AW79" i="8"/>
  <c r="AW67" i="8"/>
  <c r="AQ67" i="8"/>
  <c r="AR67" i="8"/>
  <c r="AS67" i="8"/>
  <c r="AT67" i="8"/>
  <c r="AQ66" i="8"/>
  <c r="AR66" i="8"/>
  <c r="AS66" i="8"/>
  <c r="AT66" i="8"/>
  <c r="AW66" i="8"/>
  <c r="AQ45" i="8"/>
  <c r="AR45" i="8"/>
  <c r="AS45" i="8"/>
  <c r="AQ53" i="8"/>
  <c r="AR53" i="8"/>
  <c r="AS53" i="8"/>
  <c r="AT53" i="8"/>
  <c r="AW53" i="8"/>
  <c r="AQ52" i="8"/>
  <c r="AR52" i="8"/>
  <c r="AS52" i="8"/>
  <c r="AT52" i="8"/>
  <c r="AW52" i="8"/>
  <c r="AV33" i="8"/>
  <c r="AU33" i="8"/>
  <c r="AQ33" i="8"/>
  <c r="AR33" i="8"/>
  <c r="AQ40" i="8"/>
  <c r="AR40" i="8"/>
  <c r="AS40" i="8"/>
  <c r="AT40" i="8"/>
  <c r="AQ28" i="8"/>
  <c r="AR28" i="8"/>
  <c r="AW28" i="8"/>
  <c r="AW27" i="8"/>
  <c r="AW40" i="8"/>
  <c r="AQ27" i="8"/>
  <c r="AR27" i="8"/>
  <c r="AW22" i="8"/>
  <c r="AQ22" i="8"/>
  <c r="AR22" i="8"/>
  <c r="AS22" i="8"/>
  <c r="AT22" i="8"/>
  <c r="AQ16" i="8"/>
  <c r="AS23" i="8"/>
  <c r="AT23" i="8"/>
  <c r="AW10" i="8"/>
  <c r="AQ10" i="8"/>
  <c r="AR10" i="8"/>
  <c r="AS10" i="8"/>
  <c r="AT10" i="8"/>
  <c r="AW11" i="8"/>
  <c r="AQ11" i="8"/>
  <c r="AR11" i="8"/>
  <c r="AS11" i="8"/>
  <c r="AT11" i="8"/>
  <c r="AQ3" i="8"/>
  <c r="AR3" i="8"/>
  <c r="AS3" i="8"/>
  <c r="AT3" i="8"/>
  <c r="AV3" i="8"/>
  <c r="AU3" i="8"/>
  <c r="AP90" i="8"/>
  <c r="AO90" i="8"/>
  <c r="AN90" i="8"/>
  <c r="AW90" i="8" s="1"/>
  <c r="AM90" i="8"/>
  <c r="AV84" i="8"/>
  <c r="AU84" i="8"/>
  <c r="AW84" i="8"/>
  <c r="AT80" i="8"/>
  <c r="AS80" i="8"/>
  <c r="AR80" i="8"/>
  <c r="AQ80" i="8"/>
  <c r="AP78" i="8"/>
  <c r="AO78" i="8"/>
  <c r="AN78" i="8"/>
  <c r="AM78" i="8"/>
  <c r="AT77" i="8"/>
  <c r="AS77" i="8"/>
  <c r="AR77" i="8"/>
  <c r="AQ77" i="8"/>
  <c r="AT76" i="8"/>
  <c r="AS76" i="8"/>
  <c r="AR76" i="8"/>
  <c r="AQ76" i="8"/>
  <c r="AT75" i="8"/>
  <c r="AS75" i="8"/>
  <c r="AR75" i="8"/>
  <c r="AQ75" i="8"/>
  <c r="AT74" i="8"/>
  <c r="AS74" i="8"/>
  <c r="AR74" i="8"/>
  <c r="AQ74" i="8"/>
  <c r="AV72" i="8"/>
  <c r="AP65" i="8"/>
  <c r="AO65" i="8"/>
  <c r="AN65" i="8"/>
  <c r="AM65" i="8"/>
  <c r="AT64" i="8"/>
  <c r="AS64" i="8"/>
  <c r="AR64" i="8"/>
  <c r="AQ64" i="8"/>
  <c r="AR63" i="8"/>
  <c r="AQ63" i="8"/>
  <c r="AR62" i="8"/>
  <c r="AQ62" i="8"/>
  <c r="AR61" i="8"/>
  <c r="AQ61" i="8"/>
  <c r="AV59" i="8"/>
  <c r="AU59" i="8"/>
  <c r="AO51" i="8"/>
  <c r="AN51" i="8"/>
  <c r="AM51" i="8"/>
  <c r="AT50" i="8"/>
  <c r="AS50" i="8"/>
  <c r="AR50" i="8"/>
  <c r="AQ50" i="8"/>
  <c r="AT49" i="8"/>
  <c r="AS49" i="8"/>
  <c r="AR49" i="8"/>
  <c r="AQ49" i="8"/>
  <c r="AT48" i="8"/>
  <c r="AS48" i="8"/>
  <c r="AR48" i="8"/>
  <c r="AQ48" i="8"/>
  <c r="AT47" i="8"/>
  <c r="AS47" i="8"/>
  <c r="AR47" i="8"/>
  <c r="AQ47" i="8"/>
  <c r="AT46" i="8"/>
  <c r="AS46" i="8"/>
  <c r="AR46" i="8"/>
  <c r="AQ46" i="8"/>
  <c r="AV45" i="8"/>
  <c r="AU45" i="8"/>
  <c r="AT45" i="8"/>
  <c r="AW41" i="8"/>
  <c r="AT41" i="8"/>
  <c r="AS41" i="8"/>
  <c r="AR41" i="8"/>
  <c r="AQ41" i="8"/>
  <c r="AP39" i="8"/>
  <c r="AO39" i="8"/>
  <c r="AN39" i="8"/>
  <c r="AM39" i="8"/>
  <c r="AR36" i="8"/>
  <c r="AQ36" i="8"/>
  <c r="AT35" i="8"/>
  <c r="AS35" i="8"/>
  <c r="AR35" i="8"/>
  <c r="AQ35" i="8"/>
  <c r="AT34" i="8"/>
  <c r="AS34" i="8"/>
  <c r="AR34" i="8"/>
  <c r="AQ34" i="8"/>
  <c r="AT33" i="8"/>
  <c r="AS33" i="8"/>
  <c r="AK13" i="8"/>
  <c r="AJ13" i="8"/>
  <c r="AI13" i="8"/>
  <c r="AH13" i="8"/>
  <c r="AG13" i="8"/>
  <c r="AF13" i="8"/>
  <c r="AE13" i="8"/>
  <c r="AD13" i="8"/>
  <c r="AK12" i="8"/>
  <c r="AJ12" i="8"/>
  <c r="AI12" i="8"/>
  <c r="AH12" i="8"/>
  <c r="AG12" i="8"/>
  <c r="AF12" i="8"/>
  <c r="AE12" i="8"/>
  <c r="AD12" i="8"/>
  <c r="AK11" i="8"/>
  <c r="AJ11" i="8"/>
  <c r="AI11" i="8"/>
  <c r="AH11" i="8"/>
  <c r="AG11" i="8"/>
  <c r="AF11" i="8"/>
  <c r="AE11" i="8"/>
  <c r="AD11" i="8"/>
  <c r="AK10" i="8"/>
  <c r="AJ10" i="8"/>
  <c r="AI10" i="8"/>
  <c r="AH10" i="8"/>
  <c r="AG10" i="8"/>
  <c r="AF10" i="8"/>
  <c r="AE10" i="8"/>
  <c r="AD10" i="8"/>
  <c r="AK9" i="8"/>
  <c r="AJ9" i="8"/>
  <c r="AI9" i="8"/>
  <c r="AH9" i="8"/>
  <c r="AG9" i="8"/>
  <c r="AF9" i="8"/>
  <c r="AE9" i="8"/>
  <c r="AD9" i="8"/>
  <c r="AW23" i="8"/>
  <c r="AR23" i="8"/>
  <c r="AQ23" i="8"/>
  <c r="U8" i="8"/>
  <c r="T8" i="8"/>
  <c r="S8" i="8"/>
  <c r="R8" i="8"/>
  <c r="Q8" i="8"/>
  <c r="AK8" i="8" s="1"/>
  <c r="P8" i="8"/>
  <c r="AI8" i="8" s="1"/>
  <c r="O8" i="8"/>
  <c r="AF8" i="8" s="1"/>
  <c r="N8" i="8"/>
  <c r="AE8" i="8" s="1"/>
  <c r="AK7" i="8"/>
  <c r="AJ7" i="8"/>
  <c r="AI7" i="8"/>
  <c r="AH7" i="8"/>
  <c r="AG7" i="8"/>
  <c r="AF7" i="8"/>
  <c r="AE7" i="8"/>
  <c r="AD7" i="8"/>
  <c r="AP21" i="8"/>
  <c r="AO21" i="8"/>
  <c r="AN21" i="8"/>
  <c r="AM21" i="8"/>
  <c r="AK6" i="8"/>
  <c r="AJ6" i="8"/>
  <c r="AI6" i="8"/>
  <c r="AH6" i="8"/>
  <c r="AG6" i="8"/>
  <c r="AF6" i="8"/>
  <c r="AE6" i="8"/>
  <c r="AD6" i="8"/>
  <c r="AK5" i="8"/>
  <c r="AJ5" i="8"/>
  <c r="AI5" i="8"/>
  <c r="AH5" i="8"/>
  <c r="AG5" i="8"/>
  <c r="AF5" i="8"/>
  <c r="AE5" i="8"/>
  <c r="AD5" i="8"/>
  <c r="AK4" i="8"/>
  <c r="AJ4" i="8"/>
  <c r="AI4" i="8"/>
  <c r="AH4" i="8"/>
  <c r="AG4" i="8"/>
  <c r="AF4" i="8"/>
  <c r="AE4" i="8"/>
  <c r="AD4" i="8"/>
  <c r="AT16" i="8"/>
  <c r="AS16" i="8"/>
  <c r="AR16" i="8"/>
  <c r="AV15" i="8"/>
  <c r="AU15" i="8"/>
  <c r="AT15" i="8"/>
  <c r="AS15" i="8"/>
  <c r="AR15" i="8"/>
  <c r="AQ15" i="8"/>
  <c r="AP9" i="8"/>
  <c r="AO9" i="8"/>
  <c r="AN9" i="8"/>
  <c r="AM9" i="8"/>
  <c r="AR8" i="8"/>
  <c r="AQ8" i="8"/>
  <c r="AT7" i="8"/>
  <c r="AS7" i="8"/>
  <c r="AR7" i="8"/>
  <c r="AQ7" i="8"/>
  <c r="AT6" i="8"/>
  <c r="AS6" i="8"/>
  <c r="AR6" i="8"/>
  <c r="AQ6" i="8"/>
  <c r="AT5" i="8"/>
  <c r="AS5" i="8"/>
  <c r="AR5" i="8"/>
  <c r="AQ5" i="8"/>
  <c r="AT4" i="8"/>
  <c r="AS4" i="8"/>
  <c r="AR4" i="8"/>
  <c r="AQ4" i="8"/>
  <c r="AV116" i="3"/>
  <c r="AU116" i="3"/>
  <c r="AS116" i="3"/>
  <c r="AV16" i="3"/>
  <c r="AW25" i="3"/>
  <c r="AQ16" i="3"/>
  <c r="AR16" i="3"/>
  <c r="AS16" i="3"/>
  <c r="AT16" i="3"/>
  <c r="AR17" i="3"/>
  <c r="AS17" i="3"/>
  <c r="AT17" i="3"/>
  <c r="AQ18" i="3"/>
  <c r="AR18" i="3"/>
  <c r="AS18" i="3"/>
  <c r="AT18" i="3"/>
  <c r="AQ19" i="3"/>
  <c r="AR19" i="3"/>
  <c r="AS19" i="3"/>
  <c r="AT19" i="3"/>
  <c r="AQ20" i="3"/>
  <c r="AR20" i="3"/>
  <c r="AS20" i="3"/>
  <c r="AT20" i="3"/>
  <c r="AQ21" i="3"/>
  <c r="AR21" i="3"/>
  <c r="AS21" i="3"/>
  <c r="AT21" i="3"/>
  <c r="AQ25" i="3"/>
  <c r="AR25" i="3"/>
  <c r="AS25" i="3"/>
  <c r="AT25" i="3"/>
  <c r="AN22" i="3"/>
  <c r="AO22" i="3"/>
  <c r="AP22" i="3"/>
  <c r="AM22" i="3"/>
  <c r="AQ116" i="3"/>
  <c r="AR116" i="3"/>
  <c r="AT116" i="3"/>
  <c r="AQ117" i="3"/>
  <c r="AR117" i="3"/>
  <c r="AS117" i="3"/>
  <c r="AT117" i="3"/>
  <c r="AQ118" i="3"/>
  <c r="AR118" i="3"/>
  <c r="AS118" i="3"/>
  <c r="AT118" i="3"/>
  <c r="AQ119" i="3"/>
  <c r="AR119" i="3"/>
  <c r="AS119" i="3"/>
  <c r="AT119" i="3"/>
  <c r="AQ120" i="3"/>
  <c r="AR120" i="3"/>
  <c r="AS120" i="3"/>
  <c r="AT120" i="3"/>
  <c r="AW80" i="3"/>
  <c r="AW81" i="3" s="1"/>
  <c r="AQ4" i="3"/>
  <c r="AR4" i="3"/>
  <c r="AS4" i="3"/>
  <c r="AT4" i="3"/>
  <c r="AQ5" i="3"/>
  <c r="AR5" i="3"/>
  <c r="AS5" i="3"/>
  <c r="AT5" i="3"/>
  <c r="AQ6" i="3"/>
  <c r="AR6" i="3"/>
  <c r="AS6" i="3"/>
  <c r="AT6" i="3"/>
  <c r="AQ7" i="3"/>
  <c r="AR7" i="3"/>
  <c r="AS7" i="3"/>
  <c r="AT7" i="3"/>
  <c r="AQ8" i="3"/>
  <c r="AR8" i="3"/>
  <c r="AS8" i="3"/>
  <c r="AT8" i="3"/>
  <c r="AQ12" i="3"/>
  <c r="AR12" i="3"/>
  <c r="AS12" i="3"/>
  <c r="AT12" i="3"/>
  <c r="AQ80" i="3"/>
  <c r="AR80" i="3"/>
  <c r="AS80" i="3"/>
  <c r="AT80" i="3"/>
  <c r="AW147" i="3"/>
  <c r="AV139" i="3"/>
  <c r="AU139" i="3"/>
  <c r="AQ139" i="3"/>
  <c r="AR139" i="3"/>
  <c r="AS139" i="3"/>
  <c r="AT139" i="3"/>
  <c r="AQ140" i="3"/>
  <c r="AR140" i="3"/>
  <c r="AS140" i="3"/>
  <c r="AT140" i="3"/>
  <c r="AQ141" i="3"/>
  <c r="AR141" i="3"/>
  <c r="AS141" i="3"/>
  <c r="AT141" i="3"/>
  <c r="AQ142" i="3"/>
  <c r="AR142" i="3"/>
  <c r="AS142" i="3"/>
  <c r="AT142" i="3"/>
  <c r="AQ143" i="3"/>
  <c r="AR143" i="3"/>
  <c r="AS143" i="3"/>
  <c r="AT143" i="3"/>
  <c r="AQ144" i="3"/>
  <c r="AR144" i="3"/>
  <c r="AS144" i="3"/>
  <c r="AT144" i="3"/>
  <c r="AQ147" i="3"/>
  <c r="AR147" i="3"/>
  <c r="AS147" i="3"/>
  <c r="AT147" i="3"/>
  <c r="AN145" i="3"/>
  <c r="AO145" i="3"/>
  <c r="AP145" i="3"/>
  <c r="AM145" i="3"/>
  <c r="AQ135" i="3"/>
  <c r="AR135" i="3"/>
  <c r="AS135" i="3"/>
  <c r="AT135" i="3"/>
  <c r="AW135" i="3"/>
  <c r="AV127" i="3"/>
  <c r="AU127" i="3"/>
  <c r="AQ132" i="3"/>
  <c r="AR132" i="3"/>
  <c r="AS132" i="3"/>
  <c r="AT132" i="3"/>
  <c r="AQ127" i="3"/>
  <c r="AR127" i="3"/>
  <c r="AS127" i="3"/>
  <c r="AT127" i="3"/>
  <c r="AQ128" i="3"/>
  <c r="AR128" i="3"/>
  <c r="AS128" i="3"/>
  <c r="AT128" i="3"/>
  <c r="AQ129" i="3"/>
  <c r="AR129" i="3"/>
  <c r="AS129" i="3"/>
  <c r="AT129" i="3"/>
  <c r="AQ130" i="3"/>
  <c r="AR130" i="3"/>
  <c r="AS130" i="3"/>
  <c r="AT130" i="3"/>
  <c r="AQ131" i="3"/>
  <c r="AR131" i="3"/>
  <c r="AS131" i="3"/>
  <c r="AT131" i="3"/>
  <c r="AN133" i="3"/>
  <c r="AO133" i="3"/>
  <c r="AP133" i="3"/>
  <c r="AM133" i="3"/>
  <c r="AV96" i="3"/>
  <c r="AQ96" i="3"/>
  <c r="AR96" i="3"/>
  <c r="AS96" i="3"/>
  <c r="AT96" i="3"/>
  <c r="AQ97" i="3"/>
  <c r="AR97" i="3"/>
  <c r="AS97" i="3"/>
  <c r="AT97" i="3"/>
  <c r="AQ98" i="3"/>
  <c r="AR98" i="3"/>
  <c r="AS98" i="3"/>
  <c r="AT98" i="3"/>
  <c r="AQ99" i="3"/>
  <c r="AR99" i="3"/>
  <c r="AS99" i="3"/>
  <c r="AT99" i="3"/>
  <c r="AQ100" i="3"/>
  <c r="AR100" i="3"/>
  <c r="AS100" i="3"/>
  <c r="AT100" i="3"/>
  <c r="AQ101" i="3"/>
  <c r="AR101" i="3"/>
  <c r="AS101" i="3"/>
  <c r="AT101" i="3"/>
  <c r="AN102" i="3"/>
  <c r="AO102" i="3"/>
  <c r="AP102" i="3"/>
  <c r="AM102" i="3"/>
  <c r="AV85" i="3"/>
  <c r="AU85" i="3"/>
  <c r="AS86" i="3"/>
  <c r="AS87" i="3"/>
  <c r="AS88" i="3"/>
  <c r="AS89" i="3"/>
  <c r="AS90" i="3"/>
  <c r="AQ85" i="3"/>
  <c r="AR85" i="3"/>
  <c r="AS85" i="3"/>
  <c r="AT85" i="3"/>
  <c r="AQ86" i="3"/>
  <c r="AR86" i="3"/>
  <c r="AT86" i="3"/>
  <c r="AQ87" i="3"/>
  <c r="AR87" i="3"/>
  <c r="AT87" i="3"/>
  <c r="AQ88" i="3"/>
  <c r="AR88" i="3"/>
  <c r="AT88" i="3"/>
  <c r="AQ89" i="3"/>
  <c r="AR89" i="3"/>
  <c r="AT89" i="3"/>
  <c r="AQ90" i="3"/>
  <c r="AR90" i="3"/>
  <c r="AT90" i="3"/>
  <c r="AN91" i="3"/>
  <c r="AO91" i="3"/>
  <c r="AP91" i="3"/>
  <c r="AM91" i="3"/>
  <c r="AQ71" i="3"/>
  <c r="AR71" i="3"/>
  <c r="AS71" i="3"/>
  <c r="AT71" i="3"/>
  <c r="AS65" i="3"/>
  <c r="AS66" i="3"/>
  <c r="AW71" i="3"/>
  <c r="AS63" i="3"/>
  <c r="AT63" i="3"/>
  <c r="AS64" i="3"/>
  <c r="AT64" i="3"/>
  <c r="AT65" i="3"/>
  <c r="AT66" i="3"/>
  <c r="AS67" i="3"/>
  <c r="AT67" i="3"/>
  <c r="AT62" i="3"/>
  <c r="AS62" i="3"/>
  <c r="AQ63" i="3"/>
  <c r="AR63" i="3"/>
  <c r="AQ64" i="3"/>
  <c r="AR64" i="3"/>
  <c r="AQ65" i="3"/>
  <c r="AR65" i="3"/>
  <c r="AQ66" i="3"/>
  <c r="AR66" i="3"/>
  <c r="AQ67" i="3"/>
  <c r="AR67" i="3"/>
  <c r="AR62" i="3"/>
  <c r="AQ62" i="3"/>
  <c r="AN68" i="3"/>
  <c r="AO68" i="3"/>
  <c r="AP68" i="3"/>
  <c r="AM68" i="3"/>
  <c r="AQ58" i="3"/>
  <c r="AR58" i="3"/>
  <c r="AS58" i="3"/>
  <c r="AT58" i="3"/>
  <c r="AW58" i="3"/>
  <c r="AS50" i="3"/>
  <c r="AT50" i="3"/>
  <c r="AS51" i="3"/>
  <c r="AT51" i="3"/>
  <c r="AS53" i="3"/>
  <c r="AT53" i="3"/>
  <c r="AS54" i="3"/>
  <c r="AT54" i="3"/>
  <c r="AT49" i="3"/>
  <c r="AS49" i="3"/>
  <c r="AQ50" i="3"/>
  <c r="AR50" i="3"/>
  <c r="AQ51" i="3"/>
  <c r="AR51" i="3"/>
  <c r="AQ52" i="3"/>
  <c r="AR52" i="3"/>
  <c r="AQ53" i="3"/>
  <c r="AR53" i="3"/>
  <c r="AQ54" i="3"/>
  <c r="AR54" i="3"/>
  <c r="AR49" i="3"/>
  <c r="AQ49" i="3"/>
  <c r="AS44" i="3"/>
  <c r="AT44" i="3"/>
  <c r="AR44" i="3"/>
  <c r="AQ44" i="3"/>
  <c r="AQ39" i="3"/>
  <c r="AR39" i="3"/>
  <c r="AS39" i="3"/>
  <c r="AT39" i="3"/>
  <c r="AV30" i="3"/>
  <c r="AU30" i="3"/>
  <c r="AS31" i="3"/>
  <c r="AT31" i="3"/>
  <c r="AS32" i="3"/>
  <c r="AT32" i="3"/>
  <c r="AS33" i="3"/>
  <c r="AT33" i="3"/>
  <c r="AS34" i="3"/>
  <c r="AT34" i="3"/>
  <c r="AS35" i="3"/>
  <c r="AT35" i="3"/>
  <c r="AT30" i="3"/>
  <c r="AS30" i="3"/>
  <c r="AN36" i="3"/>
  <c r="AO36" i="3"/>
  <c r="AP36" i="3"/>
  <c r="AM36" i="3"/>
  <c r="AR31" i="3"/>
  <c r="AR32" i="3"/>
  <c r="AR33" i="3"/>
  <c r="AR34" i="3"/>
  <c r="AR35" i="3"/>
  <c r="AR30" i="3"/>
  <c r="AQ31" i="3"/>
  <c r="AQ32" i="3"/>
  <c r="AQ33" i="3"/>
  <c r="AQ34" i="3"/>
  <c r="AQ35" i="3"/>
  <c r="AQ30" i="3"/>
  <c r="AN9" i="3"/>
  <c r="AO9" i="3"/>
  <c r="AP9" i="3"/>
  <c r="AM9" i="3"/>
  <c r="AU3" i="3"/>
  <c r="AV3" i="3"/>
  <c r="AT3" i="3"/>
  <c r="AS3" i="3"/>
  <c r="AR3" i="3"/>
  <c r="AQ3" i="3"/>
  <c r="AN122" i="3"/>
  <c r="AO122" i="3"/>
  <c r="AP122" i="3"/>
  <c r="AM122" i="3"/>
  <c r="AT121" i="3"/>
  <c r="AS121" i="3"/>
  <c r="AR121" i="3"/>
  <c r="AQ121" i="3"/>
  <c r="AK8" i="3"/>
  <c r="AK11" i="3"/>
  <c r="AK12" i="3"/>
  <c r="AK13" i="3"/>
  <c r="AK14" i="3"/>
  <c r="AK15" i="3"/>
  <c r="AK16" i="3"/>
  <c r="AK7" i="3"/>
  <c r="AJ8" i="3"/>
  <c r="AJ11" i="3"/>
  <c r="AJ12" i="3"/>
  <c r="AJ13" i="3"/>
  <c r="AJ14" i="3"/>
  <c r="AJ15" i="3"/>
  <c r="AJ16" i="3"/>
  <c r="AJ7" i="3"/>
  <c r="AI8" i="3"/>
  <c r="AI11" i="3"/>
  <c r="AI12" i="3"/>
  <c r="AI13" i="3"/>
  <c r="AI14" i="3"/>
  <c r="AI15" i="3"/>
  <c r="AI16" i="3"/>
  <c r="AI7" i="3"/>
  <c r="AH8" i="3"/>
  <c r="AH11" i="3"/>
  <c r="AH12" i="3"/>
  <c r="AH13" i="3"/>
  <c r="AH14" i="3"/>
  <c r="AH15" i="3"/>
  <c r="AH16" i="3"/>
  <c r="AH7" i="3"/>
  <c r="AG8" i="3"/>
  <c r="AG11" i="3"/>
  <c r="AG12" i="3"/>
  <c r="AG13" i="3"/>
  <c r="AG14" i="3"/>
  <c r="AG15" i="3"/>
  <c r="AG7" i="3"/>
  <c r="AF8" i="3"/>
  <c r="AF11" i="3"/>
  <c r="AF12" i="3"/>
  <c r="AF13" i="3"/>
  <c r="AF14" i="3"/>
  <c r="AF15" i="3"/>
  <c r="AF7" i="3"/>
  <c r="AE8" i="3"/>
  <c r="AE11" i="3"/>
  <c r="AE12" i="3"/>
  <c r="AE13" i="3"/>
  <c r="AE14" i="3"/>
  <c r="AE15" i="3"/>
  <c r="AD8" i="3"/>
  <c r="AD11" i="3"/>
  <c r="AD12" i="3"/>
  <c r="AD13" i="3"/>
  <c r="AD14" i="3"/>
  <c r="AD15" i="3"/>
  <c r="G9" i="3"/>
  <c r="H9" i="3"/>
  <c r="I9" i="3"/>
  <c r="J9" i="3"/>
  <c r="K9" i="3"/>
  <c r="L9" i="3"/>
  <c r="M9" i="3"/>
  <c r="F9" i="3"/>
  <c r="AD9" i="3" s="1"/>
  <c r="G4" i="3"/>
  <c r="H4" i="3"/>
  <c r="I4" i="3"/>
  <c r="J4" i="3"/>
  <c r="K4" i="3"/>
  <c r="L4" i="3"/>
  <c r="M4" i="3"/>
  <c r="F4" i="3"/>
  <c r="F7" i="3"/>
  <c r="AD7" i="3" s="1"/>
  <c r="AH5" i="3"/>
  <c r="AI5" i="3"/>
  <c r="AJ5" i="3"/>
  <c r="AK5" i="3"/>
  <c r="AH6" i="3"/>
  <c r="AI6" i="3"/>
  <c r="AJ6" i="3"/>
  <c r="AK6" i="3"/>
  <c r="AK4" i="3"/>
  <c r="AJ4" i="3"/>
  <c r="AI4" i="3"/>
  <c r="AH4" i="3"/>
  <c r="AF5" i="3"/>
  <c r="AG5" i="3"/>
  <c r="AF6" i="3"/>
  <c r="AG6" i="3"/>
  <c r="AE5" i="3"/>
  <c r="AE6" i="3"/>
  <c r="AD5" i="3"/>
  <c r="AD6" i="3"/>
  <c r="AG4" i="3"/>
  <c r="AF4" i="3"/>
  <c r="AE4" i="3"/>
  <c r="AD4" i="3"/>
  <c r="AW78" i="3" l="1"/>
  <c r="AV62" i="3"/>
  <c r="AW96" i="3"/>
  <c r="AX78" i="3"/>
  <c r="AW49" i="3"/>
  <c r="AX49" i="3"/>
  <c r="AX42" i="3"/>
  <c r="AU62" i="3"/>
  <c r="AW42" i="3"/>
  <c r="AX33" i="8"/>
  <c r="AW33" i="8"/>
  <c r="AR122" i="3"/>
  <c r="AT122" i="3"/>
  <c r="AQ122" i="3"/>
  <c r="AS122" i="3"/>
  <c r="AW122" i="3"/>
  <c r="AS22" i="3"/>
  <c r="AX116" i="3"/>
  <c r="AW116" i="3"/>
  <c r="AT65" i="8"/>
  <c r="AH8" i="8"/>
  <c r="AQ78" i="8"/>
  <c r="AT90" i="8"/>
  <c r="AR9" i="8"/>
  <c r="AQ21" i="8"/>
  <c r="AG8" i="8"/>
  <c r="AT51" i="8"/>
  <c r="AR90" i="8"/>
  <c r="AS78" i="8"/>
  <c r="AW21" i="8"/>
  <c r="AQ39" i="8"/>
  <c r="AX45" i="8"/>
  <c r="AR51" i="8"/>
  <c r="AX59" i="8"/>
  <c r="AR65" i="8"/>
  <c r="AR78" i="8"/>
  <c r="AD8" i="8"/>
  <c r="AT9" i="8"/>
  <c r="AX15" i="8"/>
  <c r="AR39" i="8"/>
  <c r="AW59" i="8"/>
  <c r="AX84" i="8"/>
  <c r="AX72" i="8"/>
  <c r="AQ9" i="8"/>
  <c r="AS21" i="8"/>
  <c r="AS39" i="8"/>
  <c r="AT78" i="8"/>
  <c r="AS90" i="8"/>
  <c r="AR21" i="8"/>
  <c r="AQ51" i="8"/>
  <c r="AW51" i="8"/>
  <c r="AQ65" i="8"/>
  <c r="AS9" i="8"/>
  <c r="AT21" i="8"/>
  <c r="AJ8" i="8"/>
  <c r="AW39" i="8"/>
  <c r="AT39" i="8"/>
  <c r="AS51" i="8"/>
  <c r="AS65" i="8"/>
  <c r="AW78" i="8"/>
  <c r="AW9" i="8"/>
  <c r="AS9" i="3"/>
  <c r="AW133" i="3"/>
  <c r="AQ22" i="3"/>
  <c r="AR9" i="3"/>
  <c r="AQ36" i="3"/>
  <c r="AX16" i="3"/>
  <c r="AW145" i="3"/>
  <c r="AT22" i="3"/>
  <c r="AX139" i="3"/>
  <c r="AR133" i="3"/>
  <c r="AQ145" i="3"/>
  <c r="AR22" i="3"/>
  <c r="AQ9" i="3"/>
  <c r="AW22" i="3"/>
  <c r="AT9" i="3"/>
  <c r="AS145" i="3"/>
  <c r="AR145" i="3"/>
  <c r="AW139" i="3"/>
  <c r="AT145" i="3"/>
  <c r="AX127" i="3"/>
  <c r="AS133" i="3"/>
  <c r="AW127" i="3"/>
  <c r="AQ133" i="3"/>
  <c r="AT133" i="3"/>
  <c r="AR68" i="3"/>
  <c r="AW91" i="3"/>
  <c r="AW9" i="3"/>
  <c r="AR36" i="3"/>
  <c r="AQ68" i="3"/>
  <c r="AT102" i="3"/>
  <c r="AR102" i="3"/>
  <c r="AX96" i="3"/>
  <c r="AS102" i="3"/>
  <c r="AQ102" i="3"/>
  <c r="AW102" i="3"/>
  <c r="AT91" i="3"/>
  <c r="AS91" i="3"/>
  <c r="AW85" i="3"/>
  <c r="AX85" i="3"/>
  <c r="AR91" i="3"/>
  <c r="AQ91" i="3"/>
  <c r="AX30" i="3"/>
  <c r="AW44" i="3"/>
  <c r="AW45" i="3" s="1"/>
  <c r="AW68" i="3"/>
  <c r="AW30" i="3"/>
  <c r="AT68" i="3"/>
  <c r="AW36" i="3"/>
  <c r="AW55" i="3"/>
  <c r="AS68" i="3"/>
  <c r="AT36" i="3"/>
  <c r="AS36" i="3"/>
  <c r="AJ9" i="3"/>
  <c r="AH9" i="3"/>
  <c r="AF9" i="3"/>
  <c r="AE7" i="3"/>
  <c r="AI9" i="3"/>
  <c r="AG9" i="3"/>
  <c r="AE9" i="3"/>
  <c r="AK9" i="3"/>
  <c r="AQ43" i="1"/>
  <c r="AP42" i="1"/>
  <c r="BD43" i="1"/>
  <c r="AX62" i="3" l="1"/>
  <c r="AW62" i="3"/>
  <c r="AW45" i="8"/>
  <c r="AX3" i="8"/>
  <c r="AW3" i="8"/>
  <c r="AW16" i="3"/>
  <c r="AW15" i="8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N72" i="1"/>
  <c r="AO72" i="1"/>
  <c r="AQ72" i="1"/>
  <c r="AR72" i="1"/>
  <c r="AT72" i="1"/>
  <c r="AU72" i="1"/>
  <c r="AW72" i="1"/>
  <c r="AX72" i="1"/>
  <c r="AZ72" i="1"/>
  <c r="BA72" i="1"/>
  <c r="BC72" i="1"/>
  <c r="BD72" i="1"/>
  <c r="BF72" i="1"/>
  <c r="BG72" i="1"/>
  <c r="BI72" i="1"/>
  <c r="BS72" i="1" s="1"/>
  <c r="BJ72" i="1"/>
  <c r="P72" i="1"/>
  <c r="AZ76" i="1"/>
  <c r="BA76" i="1"/>
  <c r="BC76" i="1"/>
  <c r="BD76" i="1"/>
  <c r="BF76" i="1"/>
  <c r="BG76" i="1"/>
  <c r="BI76" i="1"/>
  <c r="BJ76" i="1"/>
  <c r="AX76" i="1"/>
  <c r="AQ76" i="1"/>
  <c r="AR76" i="1"/>
  <c r="AT76" i="1"/>
  <c r="AU76" i="1"/>
  <c r="AW76" i="1"/>
  <c r="AO76" i="1"/>
  <c r="AN76" i="1"/>
  <c r="O16" i="3"/>
  <c r="N16" i="3"/>
  <c r="BE5" i="1"/>
  <c r="BE7" i="1"/>
  <c r="BE9" i="1"/>
  <c r="BE10" i="1"/>
  <c r="BE11" i="1"/>
  <c r="BE12" i="1"/>
  <c r="BE13" i="1"/>
  <c r="BE14" i="1"/>
  <c r="BE15" i="1"/>
  <c r="BE16" i="1"/>
  <c r="BE17" i="1"/>
  <c r="BE18" i="1"/>
  <c r="BE20" i="1"/>
  <c r="BE22" i="1"/>
  <c r="BE23" i="1"/>
  <c r="BE25" i="1"/>
  <c r="BE26" i="1"/>
  <c r="BE28" i="1"/>
  <c r="BE29" i="1"/>
  <c r="BE31" i="1"/>
  <c r="BE32" i="1"/>
  <c r="BE33" i="1"/>
  <c r="BE35" i="1"/>
  <c r="BE37" i="1"/>
  <c r="BE39" i="1"/>
  <c r="BE40" i="1"/>
  <c r="AR42" i="1"/>
  <c r="BE44" i="1"/>
  <c r="BE46" i="1"/>
  <c r="BE48" i="1"/>
  <c r="BE49" i="1"/>
  <c r="BE51" i="1"/>
  <c r="BE52" i="1"/>
  <c r="BE53" i="1"/>
  <c r="BE54" i="1"/>
  <c r="BE55" i="1"/>
  <c r="BE56" i="1"/>
  <c r="BE57" i="1"/>
  <c r="BE58" i="1"/>
  <c r="BE59" i="1"/>
  <c r="BE60" i="1"/>
  <c r="BE61" i="1"/>
  <c r="BE63" i="1"/>
  <c r="BE64" i="1"/>
  <c r="BE66" i="1"/>
  <c r="BE68" i="1"/>
  <c r="BE70" i="1"/>
  <c r="BE72" i="1" s="1"/>
  <c r="BE71" i="1"/>
  <c r="BE73" i="1"/>
  <c r="BE74" i="1"/>
  <c r="BE75" i="1"/>
  <c r="BE77" i="1"/>
  <c r="BE78" i="1"/>
  <c r="BE79" i="1"/>
  <c r="BE81" i="1"/>
  <c r="BE82" i="1"/>
  <c r="BE83" i="1"/>
  <c r="BE84" i="1"/>
  <c r="BE4" i="1"/>
  <c r="BB5" i="1"/>
  <c r="BB7" i="1"/>
  <c r="BB9" i="1"/>
  <c r="BB10" i="1"/>
  <c r="BB11" i="1"/>
  <c r="BB12" i="1"/>
  <c r="BB13" i="1"/>
  <c r="BB14" i="1"/>
  <c r="BB15" i="1"/>
  <c r="BB16" i="1"/>
  <c r="BB17" i="1"/>
  <c r="BB18" i="1"/>
  <c r="BB20" i="1"/>
  <c r="BB22" i="1"/>
  <c r="BB23" i="1"/>
  <c r="BB25" i="1"/>
  <c r="BB26" i="1"/>
  <c r="BB28" i="1"/>
  <c r="BB29" i="1"/>
  <c r="BB31" i="1"/>
  <c r="BB32" i="1"/>
  <c r="BB33" i="1"/>
  <c r="BB35" i="1"/>
  <c r="BB37" i="1"/>
  <c r="BB39" i="1"/>
  <c r="BB40" i="1"/>
  <c r="BB42" i="1"/>
  <c r="BB44" i="1"/>
  <c r="BB46" i="1"/>
  <c r="BB48" i="1"/>
  <c r="BB49" i="1"/>
  <c r="BB51" i="1"/>
  <c r="BB52" i="1"/>
  <c r="BB53" i="1"/>
  <c r="BB54" i="1"/>
  <c r="BB55" i="1"/>
  <c r="BB56" i="1"/>
  <c r="BB57" i="1"/>
  <c r="BB58" i="1"/>
  <c r="BB59" i="1"/>
  <c r="BB60" i="1"/>
  <c r="BB61" i="1"/>
  <c r="BB63" i="1"/>
  <c r="BB64" i="1"/>
  <c r="BB66" i="1"/>
  <c r="BB68" i="1"/>
  <c r="BB70" i="1"/>
  <c r="BB71" i="1"/>
  <c r="BB72" i="1" s="1"/>
  <c r="BB73" i="1"/>
  <c r="BB74" i="1"/>
  <c r="BB76" i="1" s="1"/>
  <c r="BB75" i="1"/>
  <c r="BB77" i="1"/>
  <c r="BB78" i="1"/>
  <c r="BB79" i="1"/>
  <c r="BB81" i="1"/>
  <c r="BB82" i="1"/>
  <c r="BB83" i="1"/>
  <c r="BB84" i="1"/>
  <c r="BB4" i="1"/>
  <c r="AY5" i="1"/>
  <c r="AY7" i="1"/>
  <c r="AY9" i="1"/>
  <c r="AY10" i="1"/>
  <c r="AY11" i="1"/>
  <c r="AY12" i="1"/>
  <c r="AY13" i="1"/>
  <c r="AY14" i="1"/>
  <c r="AY15" i="1"/>
  <c r="AY16" i="1"/>
  <c r="AY17" i="1"/>
  <c r="AY18" i="1"/>
  <c r="AY20" i="1"/>
  <c r="AY22" i="1"/>
  <c r="AY23" i="1"/>
  <c r="AY25" i="1"/>
  <c r="AY26" i="1"/>
  <c r="AY28" i="1"/>
  <c r="AY29" i="1"/>
  <c r="AY31" i="1"/>
  <c r="AY32" i="1"/>
  <c r="AY33" i="1"/>
  <c r="AY35" i="1"/>
  <c r="AY37" i="1"/>
  <c r="AY39" i="1"/>
  <c r="AY40" i="1"/>
  <c r="AY42" i="1"/>
  <c r="AY44" i="1"/>
  <c r="AY46" i="1"/>
  <c r="AY48" i="1"/>
  <c r="AY49" i="1"/>
  <c r="AY51" i="1"/>
  <c r="AY52" i="1"/>
  <c r="AY53" i="1"/>
  <c r="AY54" i="1"/>
  <c r="AY55" i="1"/>
  <c r="AY56" i="1"/>
  <c r="AY57" i="1"/>
  <c r="AY58" i="1"/>
  <c r="AY59" i="1"/>
  <c r="AY60" i="1"/>
  <c r="AY61" i="1"/>
  <c r="AY63" i="1"/>
  <c r="AY64" i="1"/>
  <c r="AY66" i="1"/>
  <c r="AY68" i="1"/>
  <c r="AY70" i="1"/>
  <c r="AY72" i="1" s="1"/>
  <c r="AY71" i="1"/>
  <c r="AY73" i="1"/>
  <c r="AY76" i="1" s="1"/>
  <c r="AY74" i="1"/>
  <c r="AY75" i="1"/>
  <c r="AY77" i="1"/>
  <c r="AY78" i="1"/>
  <c r="AY79" i="1"/>
  <c r="AY81" i="1"/>
  <c r="AY82" i="1"/>
  <c r="AY83" i="1"/>
  <c r="AY84" i="1"/>
  <c r="AY4" i="1"/>
  <c r="BH5" i="1"/>
  <c r="BH7" i="1"/>
  <c r="BH9" i="1"/>
  <c r="BH10" i="1"/>
  <c r="BH11" i="1"/>
  <c r="BH12" i="1"/>
  <c r="BH13" i="1"/>
  <c r="BH14" i="1"/>
  <c r="BH15" i="1"/>
  <c r="BH16" i="1"/>
  <c r="BH17" i="1"/>
  <c r="BH18" i="1"/>
  <c r="BH20" i="1"/>
  <c r="BH22" i="1"/>
  <c r="BH23" i="1"/>
  <c r="BH25" i="1"/>
  <c r="BH26" i="1"/>
  <c r="BH28" i="1"/>
  <c r="BH29" i="1"/>
  <c r="BH31" i="1"/>
  <c r="BH32" i="1"/>
  <c r="BH33" i="1"/>
  <c r="BH35" i="1"/>
  <c r="BH37" i="1"/>
  <c r="BH39" i="1"/>
  <c r="BH40" i="1"/>
  <c r="BH42" i="1"/>
  <c r="BH44" i="1"/>
  <c r="BH46" i="1"/>
  <c r="BH48" i="1"/>
  <c r="BH49" i="1"/>
  <c r="BH51" i="1"/>
  <c r="BH52" i="1"/>
  <c r="BH53" i="1"/>
  <c r="BH54" i="1"/>
  <c r="BH55" i="1"/>
  <c r="BH56" i="1"/>
  <c r="BH57" i="1"/>
  <c r="BH58" i="1"/>
  <c r="BH59" i="1"/>
  <c r="BH60" i="1"/>
  <c r="BH61" i="1"/>
  <c r="BH63" i="1"/>
  <c r="BH64" i="1"/>
  <c r="BH66" i="1"/>
  <c r="BH68" i="1"/>
  <c r="BH70" i="1"/>
  <c r="BH71" i="1"/>
  <c r="BH72" i="1" s="1"/>
  <c r="BH73" i="1"/>
  <c r="BH74" i="1"/>
  <c r="BH76" i="1" s="1"/>
  <c r="BH75" i="1"/>
  <c r="BH77" i="1"/>
  <c r="BH78" i="1"/>
  <c r="BH79" i="1"/>
  <c r="BH81" i="1"/>
  <c r="BH82" i="1"/>
  <c r="BH83" i="1"/>
  <c r="BH84" i="1"/>
  <c r="BH4" i="1"/>
  <c r="BK28" i="1"/>
  <c r="BK29" i="1"/>
  <c r="BK31" i="1"/>
  <c r="BK32" i="1"/>
  <c r="BK33" i="1"/>
  <c r="BK35" i="1"/>
  <c r="BK37" i="1"/>
  <c r="BK39" i="1"/>
  <c r="BK40" i="1"/>
  <c r="BK42" i="1"/>
  <c r="BK44" i="1"/>
  <c r="BK46" i="1"/>
  <c r="BK48" i="1"/>
  <c r="BK49" i="1"/>
  <c r="BK51" i="1"/>
  <c r="BK52" i="1"/>
  <c r="BK53" i="1"/>
  <c r="BK54" i="1"/>
  <c r="BK55" i="1"/>
  <c r="BK56" i="1"/>
  <c r="BK57" i="1"/>
  <c r="BK58" i="1"/>
  <c r="BK59" i="1"/>
  <c r="BK60" i="1"/>
  <c r="BK61" i="1"/>
  <c r="BK63" i="1"/>
  <c r="BK64" i="1"/>
  <c r="BK66" i="1"/>
  <c r="BK68" i="1"/>
  <c r="BK70" i="1"/>
  <c r="BK71" i="1"/>
  <c r="BK72" i="1" s="1"/>
  <c r="BK73" i="1"/>
  <c r="BK74" i="1"/>
  <c r="BK75" i="1"/>
  <c r="BK77" i="1"/>
  <c r="BK78" i="1"/>
  <c r="BK79" i="1"/>
  <c r="BK81" i="1"/>
  <c r="BK82" i="1"/>
  <c r="BK83" i="1"/>
  <c r="BK84" i="1"/>
  <c r="BK5" i="1"/>
  <c r="BK7" i="1"/>
  <c r="BK9" i="1"/>
  <c r="BK10" i="1"/>
  <c r="BK11" i="1"/>
  <c r="BK12" i="1"/>
  <c r="BK13" i="1"/>
  <c r="BK14" i="1"/>
  <c r="BK15" i="1"/>
  <c r="BK16" i="1"/>
  <c r="BK17" i="1"/>
  <c r="BK18" i="1"/>
  <c r="BK20" i="1"/>
  <c r="BK22" i="1"/>
  <c r="BK23" i="1"/>
  <c r="BK25" i="1"/>
  <c r="BK26" i="1"/>
  <c r="BK4" i="1"/>
  <c r="AV5" i="1"/>
  <c r="AV7" i="1"/>
  <c r="AV9" i="1"/>
  <c r="AV10" i="1"/>
  <c r="AV11" i="1"/>
  <c r="AV12" i="1"/>
  <c r="AV13" i="1"/>
  <c r="AV14" i="1"/>
  <c r="AV15" i="1"/>
  <c r="AV16" i="1"/>
  <c r="AV17" i="1"/>
  <c r="AV18" i="1"/>
  <c r="AV20" i="1"/>
  <c r="AV22" i="1"/>
  <c r="AV23" i="1"/>
  <c r="AV25" i="1"/>
  <c r="AV26" i="1"/>
  <c r="AV28" i="1"/>
  <c r="AV29" i="1"/>
  <c r="AV31" i="1"/>
  <c r="AV32" i="1"/>
  <c r="AV33" i="1"/>
  <c r="AV35" i="1"/>
  <c r="AV37" i="1"/>
  <c r="AV39" i="1"/>
  <c r="AV40" i="1"/>
  <c r="AV42" i="1"/>
  <c r="AV44" i="1"/>
  <c r="AV46" i="1"/>
  <c r="AV48" i="1"/>
  <c r="AV49" i="1"/>
  <c r="AV51" i="1"/>
  <c r="AV52" i="1"/>
  <c r="AV53" i="1"/>
  <c r="AV54" i="1"/>
  <c r="AV55" i="1"/>
  <c r="AV56" i="1"/>
  <c r="AV57" i="1"/>
  <c r="AV58" i="1"/>
  <c r="AV59" i="1"/>
  <c r="AV60" i="1"/>
  <c r="AV61" i="1"/>
  <c r="AV63" i="1"/>
  <c r="AV64" i="1"/>
  <c r="AV66" i="1"/>
  <c r="AV68" i="1"/>
  <c r="AV70" i="1"/>
  <c r="AV71" i="1"/>
  <c r="AV72" i="1" s="1"/>
  <c r="AV73" i="1"/>
  <c r="AV74" i="1"/>
  <c r="AV76" i="1" s="1"/>
  <c r="AV75" i="1"/>
  <c r="AV77" i="1"/>
  <c r="AV78" i="1"/>
  <c r="AV79" i="1"/>
  <c r="AV81" i="1"/>
  <c r="AV82" i="1"/>
  <c r="AV83" i="1"/>
  <c r="AV84" i="1"/>
  <c r="AV4" i="1"/>
  <c r="AS5" i="1"/>
  <c r="AS7" i="1"/>
  <c r="AS9" i="1"/>
  <c r="AS10" i="1"/>
  <c r="AS11" i="1"/>
  <c r="AS12" i="1"/>
  <c r="AS13" i="1"/>
  <c r="AS14" i="1"/>
  <c r="AS15" i="1"/>
  <c r="AS16" i="1"/>
  <c r="AS17" i="1"/>
  <c r="AS18" i="1"/>
  <c r="AS20" i="1"/>
  <c r="AS22" i="1"/>
  <c r="AS23" i="1"/>
  <c r="AS25" i="1"/>
  <c r="AS26" i="1"/>
  <c r="AS28" i="1"/>
  <c r="AS29" i="1"/>
  <c r="AS31" i="1"/>
  <c r="AS32" i="1"/>
  <c r="AS33" i="1"/>
  <c r="AS35" i="1"/>
  <c r="AS37" i="1"/>
  <c r="AS39" i="1"/>
  <c r="AS40" i="1"/>
  <c r="AS44" i="1"/>
  <c r="AS46" i="1"/>
  <c r="AS48" i="1"/>
  <c r="AS49" i="1"/>
  <c r="AS51" i="1"/>
  <c r="AS52" i="1"/>
  <c r="AS53" i="1"/>
  <c r="AS54" i="1"/>
  <c r="AS55" i="1"/>
  <c r="AS56" i="1"/>
  <c r="AS57" i="1"/>
  <c r="AS58" i="1"/>
  <c r="AS59" i="1"/>
  <c r="AS60" i="1"/>
  <c r="AS61" i="1"/>
  <c r="AS63" i="1"/>
  <c r="AS64" i="1"/>
  <c r="AS66" i="1"/>
  <c r="AS68" i="1"/>
  <c r="AS70" i="1"/>
  <c r="AS71" i="1"/>
  <c r="AS73" i="1"/>
  <c r="AS74" i="1"/>
  <c r="AS75" i="1"/>
  <c r="AS77" i="1"/>
  <c r="AS78" i="1"/>
  <c r="AS79" i="1"/>
  <c r="AS81" i="1"/>
  <c r="AS82" i="1"/>
  <c r="AS83" i="1"/>
  <c r="AS84" i="1"/>
  <c r="AS4" i="1"/>
  <c r="AP15" i="1"/>
  <c r="AP16" i="1"/>
  <c r="AP17" i="1"/>
  <c r="AP18" i="1"/>
  <c r="AP20" i="1"/>
  <c r="AP22" i="1"/>
  <c r="AP23" i="1"/>
  <c r="AP25" i="1"/>
  <c r="AP26" i="1"/>
  <c r="AP28" i="1"/>
  <c r="AP29" i="1"/>
  <c r="AP31" i="1"/>
  <c r="AP32" i="1"/>
  <c r="AP33" i="1"/>
  <c r="AP35" i="1"/>
  <c r="AP37" i="1"/>
  <c r="AP39" i="1"/>
  <c r="AP40" i="1"/>
  <c r="BC42" i="1"/>
  <c r="AP44" i="1"/>
  <c r="AP46" i="1"/>
  <c r="AP48" i="1"/>
  <c r="AP49" i="1"/>
  <c r="AP51" i="1"/>
  <c r="AP52" i="1"/>
  <c r="AP53" i="1"/>
  <c r="AP54" i="1"/>
  <c r="AP55" i="1"/>
  <c r="AP56" i="1"/>
  <c r="AP57" i="1"/>
  <c r="AP58" i="1"/>
  <c r="AP59" i="1"/>
  <c r="AP60" i="1"/>
  <c r="AP61" i="1"/>
  <c r="AP63" i="1"/>
  <c r="AP64" i="1"/>
  <c r="AP66" i="1"/>
  <c r="AP68" i="1"/>
  <c r="AP70" i="1"/>
  <c r="AP72" i="1" s="1"/>
  <c r="AP71" i="1"/>
  <c r="AP73" i="1"/>
  <c r="AP74" i="1"/>
  <c r="AP75" i="1"/>
  <c r="AP77" i="1"/>
  <c r="AP78" i="1"/>
  <c r="AP79" i="1"/>
  <c r="AP81" i="1"/>
  <c r="AP82" i="1"/>
  <c r="AP83" i="1"/>
  <c r="AP84" i="1"/>
  <c r="AP5" i="1"/>
  <c r="AP7" i="1"/>
  <c r="AP9" i="1"/>
  <c r="AP10" i="1"/>
  <c r="AP11" i="1"/>
  <c r="AP12" i="1"/>
  <c r="AP13" i="1"/>
  <c r="AP14" i="1"/>
  <c r="AP4" i="1"/>
  <c r="AS76" i="1" l="1"/>
  <c r="BE76" i="1"/>
  <c r="AP76" i="1"/>
  <c r="AS72" i="1"/>
  <c r="BK76" i="1"/>
  <c r="BO72" i="1"/>
  <c r="BE42" i="1"/>
  <c r="BC43" i="1"/>
  <c r="BE43" i="1" s="1"/>
  <c r="AR43" i="1"/>
  <c r="AS43" i="1" s="1"/>
  <c r="AS42" i="1"/>
  <c r="BL72" i="1"/>
  <c r="AG16" i="3"/>
  <c r="AF16" i="3"/>
  <c r="AE16" i="3"/>
  <c r="AD16" i="3"/>
  <c r="BR72" i="1"/>
  <c r="BN72" i="1"/>
  <c r="BQ72" i="1"/>
  <c r="BM72" i="1"/>
  <c r="BT72" i="1"/>
  <c r="BP72" i="1"/>
  <c r="BT20" i="1" l="1"/>
  <c r="BT22" i="1"/>
  <c r="BT23" i="1"/>
  <c r="BT25" i="1"/>
  <c r="BT26" i="1"/>
  <c r="BT28" i="1"/>
  <c r="BT29" i="1"/>
  <c r="BT31" i="1"/>
  <c r="BT32" i="1"/>
  <c r="BT33" i="1"/>
  <c r="BT35" i="1"/>
  <c r="BT37" i="1"/>
  <c r="BT39" i="1"/>
  <c r="BT40" i="1"/>
  <c r="BT42" i="1"/>
  <c r="BT44" i="1"/>
  <c r="BT46" i="1"/>
  <c r="BT48" i="1"/>
  <c r="BT49" i="1"/>
  <c r="BT51" i="1"/>
  <c r="BT52" i="1"/>
  <c r="BT53" i="1"/>
  <c r="BT54" i="1"/>
  <c r="BT55" i="1"/>
  <c r="BT56" i="1"/>
  <c r="BT57" i="1"/>
  <c r="BT58" i="1"/>
  <c r="BT59" i="1"/>
  <c r="BT60" i="1"/>
  <c r="BT61" i="1"/>
  <c r="BT63" i="1"/>
  <c r="BT64" i="1"/>
  <c r="BT66" i="1"/>
  <c r="BT68" i="1"/>
  <c r="BT70" i="1"/>
  <c r="BT71" i="1"/>
  <c r="BT73" i="1"/>
  <c r="BT74" i="1"/>
  <c r="BT75" i="1"/>
  <c r="BT77" i="1"/>
  <c r="BT78" i="1"/>
  <c r="BT79" i="1"/>
  <c r="BT81" i="1"/>
  <c r="BT82" i="1"/>
  <c r="BT83" i="1"/>
  <c r="BT84" i="1"/>
  <c r="BT17" i="1"/>
  <c r="BT18" i="1"/>
  <c r="BT9" i="1"/>
  <c r="BT10" i="1"/>
  <c r="BT11" i="1"/>
  <c r="BT12" i="1"/>
  <c r="BT13" i="1"/>
  <c r="BT14" i="1"/>
  <c r="BT15" i="1"/>
  <c r="BT16" i="1"/>
  <c r="BT7" i="1"/>
  <c r="BT5" i="1"/>
  <c r="BT4" i="1"/>
  <c r="BL7" i="1"/>
  <c r="BM7" i="1"/>
  <c r="BN7" i="1"/>
  <c r="BO7" i="1"/>
  <c r="BP7" i="1"/>
  <c r="BQ7" i="1"/>
  <c r="BR7" i="1"/>
  <c r="BS7" i="1"/>
  <c r="BL9" i="1"/>
  <c r="BM9" i="1"/>
  <c r="BN9" i="1"/>
  <c r="BO9" i="1"/>
  <c r="BP9" i="1"/>
  <c r="BQ9" i="1"/>
  <c r="BR9" i="1"/>
  <c r="BS9" i="1"/>
  <c r="BL10" i="1"/>
  <c r="BM10" i="1"/>
  <c r="BN10" i="1"/>
  <c r="BO10" i="1"/>
  <c r="BP10" i="1"/>
  <c r="BQ10" i="1"/>
  <c r="BR10" i="1"/>
  <c r="BS10" i="1"/>
  <c r="BL11" i="1"/>
  <c r="BM11" i="1"/>
  <c r="BN11" i="1"/>
  <c r="BO11" i="1"/>
  <c r="BP11" i="1"/>
  <c r="BQ11" i="1"/>
  <c r="BR11" i="1"/>
  <c r="BS11" i="1"/>
  <c r="BL12" i="1"/>
  <c r="BM12" i="1"/>
  <c r="BN12" i="1"/>
  <c r="BO12" i="1"/>
  <c r="BP12" i="1"/>
  <c r="BQ12" i="1"/>
  <c r="BR12" i="1"/>
  <c r="BS12" i="1"/>
  <c r="BL13" i="1"/>
  <c r="BM13" i="1"/>
  <c r="BN13" i="1"/>
  <c r="BO13" i="1"/>
  <c r="BP13" i="1"/>
  <c r="BQ13" i="1"/>
  <c r="BR13" i="1"/>
  <c r="BS13" i="1"/>
  <c r="BL14" i="1"/>
  <c r="BM14" i="1"/>
  <c r="BN14" i="1"/>
  <c r="BO14" i="1"/>
  <c r="BP14" i="1"/>
  <c r="BQ14" i="1"/>
  <c r="BR14" i="1"/>
  <c r="BS14" i="1"/>
  <c r="BL15" i="1"/>
  <c r="BM15" i="1"/>
  <c r="BN15" i="1"/>
  <c r="BO15" i="1"/>
  <c r="BP15" i="1"/>
  <c r="BQ15" i="1"/>
  <c r="BR15" i="1"/>
  <c r="BS15" i="1"/>
  <c r="BL16" i="1"/>
  <c r="BM16" i="1"/>
  <c r="BN16" i="1"/>
  <c r="BO16" i="1"/>
  <c r="BP16" i="1"/>
  <c r="BQ16" i="1"/>
  <c r="BR16" i="1"/>
  <c r="BS16" i="1"/>
  <c r="BL17" i="1"/>
  <c r="BM17" i="1"/>
  <c r="BN17" i="1"/>
  <c r="BO17" i="1"/>
  <c r="BP17" i="1"/>
  <c r="BQ17" i="1"/>
  <c r="BR17" i="1"/>
  <c r="BS17" i="1"/>
  <c r="BL18" i="1"/>
  <c r="BM18" i="1"/>
  <c r="BN18" i="1"/>
  <c r="BO18" i="1"/>
  <c r="BP18" i="1"/>
  <c r="BQ18" i="1"/>
  <c r="BR18" i="1"/>
  <c r="BS18" i="1"/>
  <c r="BL20" i="1"/>
  <c r="BM20" i="1"/>
  <c r="BN20" i="1"/>
  <c r="BO20" i="1"/>
  <c r="BP20" i="1"/>
  <c r="BQ20" i="1"/>
  <c r="BR20" i="1"/>
  <c r="BS20" i="1"/>
  <c r="BL22" i="1"/>
  <c r="BM22" i="1"/>
  <c r="BN22" i="1"/>
  <c r="BO22" i="1"/>
  <c r="BP22" i="1"/>
  <c r="BQ22" i="1"/>
  <c r="BR22" i="1"/>
  <c r="BS22" i="1"/>
  <c r="BL23" i="1"/>
  <c r="BM23" i="1"/>
  <c r="BN23" i="1"/>
  <c r="BO23" i="1"/>
  <c r="BP23" i="1"/>
  <c r="BQ23" i="1"/>
  <c r="BR23" i="1"/>
  <c r="BS23" i="1"/>
  <c r="BL25" i="1"/>
  <c r="BM25" i="1"/>
  <c r="BN25" i="1"/>
  <c r="BO25" i="1"/>
  <c r="BP25" i="1"/>
  <c r="BQ25" i="1"/>
  <c r="BR25" i="1"/>
  <c r="BS25" i="1"/>
  <c r="BL26" i="1"/>
  <c r="BM26" i="1"/>
  <c r="BN26" i="1"/>
  <c r="BO26" i="1"/>
  <c r="BP26" i="1"/>
  <c r="BQ26" i="1"/>
  <c r="BR26" i="1"/>
  <c r="BS26" i="1"/>
  <c r="BL28" i="1"/>
  <c r="BM28" i="1"/>
  <c r="BN28" i="1"/>
  <c r="BO28" i="1"/>
  <c r="BP28" i="1"/>
  <c r="BQ28" i="1"/>
  <c r="BR28" i="1"/>
  <c r="BS28" i="1"/>
  <c r="BL29" i="1"/>
  <c r="BM29" i="1"/>
  <c r="BN29" i="1"/>
  <c r="BO29" i="1"/>
  <c r="BP29" i="1"/>
  <c r="BQ29" i="1"/>
  <c r="BR29" i="1"/>
  <c r="BS29" i="1"/>
  <c r="BL31" i="1"/>
  <c r="BM31" i="1"/>
  <c r="BN31" i="1"/>
  <c r="BO31" i="1"/>
  <c r="BP31" i="1"/>
  <c r="BQ31" i="1"/>
  <c r="BR31" i="1"/>
  <c r="BS31" i="1"/>
  <c r="BL32" i="1"/>
  <c r="BM32" i="1"/>
  <c r="BN32" i="1"/>
  <c r="BO32" i="1"/>
  <c r="BP32" i="1"/>
  <c r="BQ32" i="1"/>
  <c r="BR32" i="1"/>
  <c r="BS32" i="1"/>
  <c r="BL33" i="1"/>
  <c r="BM33" i="1"/>
  <c r="BN33" i="1"/>
  <c r="BO33" i="1"/>
  <c r="BP33" i="1"/>
  <c r="BQ33" i="1"/>
  <c r="BR33" i="1"/>
  <c r="BS33" i="1"/>
  <c r="BL35" i="1"/>
  <c r="BM35" i="1"/>
  <c r="BN35" i="1"/>
  <c r="BO35" i="1"/>
  <c r="BP35" i="1"/>
  <c r="BQ35" i="1"/>
  <c r="BR35" i="1"/>
  <c r="BS35" i="1"/>
  <c r="BL37" i="1"/>
  <c r="BM37" i="1"/>
  <c r="BN37" i="1"/>
  <c r="BO37" i="1"/>
  <c r="BP37" i="1"/>
  <c r="BQ37" i="1"/>
  <c r="BR37" i="1"/>
  <c r="BS37" i="1"/>
  <c r="BL39" i="1"/>
  <c r="BM39" i="1"/>
  <c r="BN39" i="1"/>
  <c r="BO39" i="1"/>
  <c r="BP39" i="1"/>
  <c r="BQ39" i="1"/>
  <c r="BR39" i="1"/>
  <c r="BS39" i="1"/>
  <c r="BL40" i="1"/>
  <c r="BM40" i="1"/>
  <c r="BN40" i="1"/>
  <c r="BO40" i="1"/>
  <c r="BP40" i="1"/>
  <c r="BQ40" i="1"/>
  <c r="BR40" i="1"/>
  <c r="BS40" i="1"/>
  <c r="BL42" i="1"/>
  <c r="BM42" i="1"/>
  <c r="BN42" i="1"/>
  <c r="BO42" i="1"/>
  <c r="BP42" i="1"/>
  <c r="BQ42" i="1"/>
  <c r="BR42" i="1"/>
  <c r="BS42" i="1"/>
  <c r="BL44" i="1"/>
  <c r="BM44" i="1"/>
  <c r="BN44" i="1"/>
  <c r="BO44" i="1"/>
  <c r="BP44" i="1"/>
  <c r="BQ44" i="1"/>
  <c r="BR44" i="1"/>
  <c r="BS44" i="1"/>
  <c r="BL46" i="1"/>
  <c r="BM46" i="1"/>
  <c r="BN46" i="1"/>
  <c r="BO46" i="1"/>
  <c r="BP46" i="1"/>
  <c r="BQ46" i="1"/>
  <c r="BR46" i="1"/>
  <c r="BS46" i="1"/>
  <c r="BL48" i="1"/>
  <c r="BM48" i="1"/>
  <c r="BN48" i="1"/>
  <c r="BO48" i="1"/>
  <c r="BP48" i="1"/>
  <c r="BQ48" i="1"/>
  <c r="BR48" i="1"/>
  <c r="BS48" i="1"/>
  <c r="BL49" i="1"/>
  <c r="BM49" i="1"/>
  <c r="BN49" i="1"/>
  <c r="BO49" i="1"/>
  <c r="BP49" i="1"/>
  <c r="BQ49" i="1"/>
  <c r="BR49" i="1"/>
  <c r="BS49" i="1"/>
  <c r="BL51" i="1"/>
  <c r="BM51" i="1"/>
  <c r="BN51" i="1"/>
  <c r="BO51" i="1"/>
  <c r="BP51" i="1"/>
  <c r="BQ51" i="1"/>
  <c r="BR51" i="1"/>
  <c r="BS51" i="1"/>
  <c r="BL52" i="1"/>
  <c r="BM52" i="1"/>
  <c r="BN52" i="1"/>
  <c r="BO52" i="1"/>
  <c r="BP52" i="1"/>
  <c r="BQ52" i="1"/>
  <c r="BR52" i="1"/>
  <c r="BS52" i="1"/>
  <c r="BL53" i="1"/>
  <c r="BM53" i="1"/>
  <c r="BN53" i="1"/>
  <c r="BO53" i="1"/>
  <c r="BP53" i="1"/>
  <c r="BQ53" i="1"/>
  <c r="BR53" i="1"/>
  <c r="BS53" i="1"/>
  <c r="BL54" i="1"/>
  <c r="BM54" i="1"/>
  <c r="BN54" i="1"/>
  <c r="BO54" i="1"/>
  <c r="BP54" i="1"/>
  <c r="BQ54" i="1"/>
  <c r="BR54" i="1"/>
  <c r="BS54" i="1"/>
  <c r="BL55" i="1"/>
  <c r="BM55" i="1"/>
  <c r="BN55" i="1"/>
  <c r="BO55" i="1"/>
  <c r="BP55" i="1"/>
  <c r="BQ55" i="1"/>
  <c r="BR55" i="1"/>
  <c r="BS55" i="1"/>
  <c r="BL56" i="1"/>
  <c r="BM56" i="1"/>
  <c r="BN56" i="1"/>
  <c r="BO56" i="1"/>
  <c r="BP56" i="1"/>
  <c r="BQ56" i="1"/>
  <c r="BR56" i="1"/>
  <c r="BS56" i="1"/>
  <c r="BL57" i="1"/>
  <c r="BM57" i="1"/>
  <c r="BN57" i="1"/>
  <c r="BO57" i="1"/>
  <c r="BP57" i="1"/>
  <c r="BQ57" i="1"/>
  <c r="BR57" i="1"/>
  <c r="BS57" i="1"/>
  <c r="BL58" i="1"/>
  <c r="BM58" i="1"/>
  <c r="BN58" i="1"/>
  <c r="BO58" i="1"/>
  <c r="BP58" i="1"/>
  <c r="BQ58" i="1"/>
  <c r="BR58" i="1"/>
  <c r="BS58" i="1"/>
  <c r="BL59" i="1"/>
  <c r="BM59" i="1"/>
  <c r="BN59" i="1"/>
  <c r="BO59" i="1"/>
  <c r="BP59" i="1"/>
  <c r="BQ59" i="1"/>
  <c r="BR59" i="1"/>
  <c r="BS59" i="1"/>
  <c r="BL60" i="1"/>
  <c r="BM60" i="1"/>
  <c r="BN60" i="1"/>
  <c r="BO60" i="1"/>
  <c r="BP60" i="1"/>
  <c r="BQ60" i="1"/>
  <c r="BR60" i="1"/>
  <c r="BS60" i="1"/>
  <c r="BL61" i="1"/>
  <c r="BM61" i="1"/>
  <c r="BN61" i="1"/>
  <c r="BO61" i="1"/>
  <c r="BP61" i="1"/>
  <c r="BQ61" i="1"/>
  <c r="BR61" i="1"/>
  <c r="BS61" i="1"/>
  <c r="BL63" i="1"/>
  <c r="BM63" i="1"/>
  <c r="BN63" i="1"/>
  <c r="BO63" i="1"/>
  <c r="BP63" i="1"/>
  <c r="BQ63" i="1"/>
  <c r="BR63" i="1"/>
  <c r="BS63" i="1"/>
  <c r="BL64" i="1"/>
  <c r="BM64" i="1"/>
  <c r="BN64" i="1"/>
  <c r="BO64" i="1"/>
  <c r="BP64" i="1"/>
  <c r="BQ64" i="1"/>
  <c r="BR64" i="1"/>
  <c r="BS64" i="1"/>
  <c r="BL66" i="1"/>
  <c r="BM66" i="1"/>
  <c r="BN66" i="1"/>
  <c r="BO66" i="1"/>
  <c r="BP66" i="1"/>
  <c r="BQ66" i="1"/>
  <c r="BR66" i="1"/>
  <c r="BS66" i="1"/>
  <c r="BL68" i="1"/>
  <c r="BM68" i="1"/>
  <c r="BN68" i="1"/>
  <c r="BO68" i="1"/>
  <c r="BP68" i="1"/>
  <c r="BQ68" i="1"/>
  <c r="BR68" i="1"/>
  <c r="BS68" i="1"/>
  <c r="BL70" i="1"/>
  <c r="BM70" i="1"/>
  <c r="BN70" i="1"/>
  <c r="BO70" i="1"/>
  <c r="BP70" i="1"/>
  <c r="BQ70" i="1"/>
  <c r="BR70" i="1"/>
  <c r="BS70" i="1"/>
  <c r="BL71" i="1"/>
  <c r="BM71" i="1"/>
  <c r="BN71" i="1"/>
  <c r="BO71" i="1"/>
  <c r="BP71" i="1"/>
  <c r="BQ71" i="1"/>
  <c r="BR71" i="1"/>
  <c r="BS71" i="1"/>
  <c r="BL73" i="1"/>
  <c r="BM73" i="1"/>
  <c r="BN73" i="1"/>
  <c r="BO73" i="1"/>
  <c r="BP73" i="1"/>
  <c r="BQ73" i="1"/>
  <c r="BR73" i="1"/>
  <c r="BS73" i="1"/>
  <c r="BL74" i="1"/>
  <c r="BM74" i="1"/>
  <c r="BN74" i="1"/>
  <c r="BO74" i="1"/>
  <c r="BP74" i="1"/>
  <c r="BQ74" i="1"/>
  <c r="BR74" i="1"/>
  <c r="BS74" i="1"/>
  <c r="BL75" i="1"/>
  <c r="BM75" i="1"/>
  <c r="BN75" i="1"/>
  <c r="BO75" i="1"/>
  <c r="BP75" i="1"/>
  <c r="BQ75" i="1"/>
  <c r="BR75" i="1"/>
  <c r="BS75" i="1"/>
  <c r="BL77" i="1"/>
  <c r="BM77" i="1"/>
  <c r="BN77" i="1"/>
  <c r="BO77" i="1"/>
  <c r="BP77" i="1"/>
  <c r="BQ77" i="1"/>
  <c r="BR77" i="1"/>
  <c r="BS77" i="1"/>
  <c r="BL78" i="1"/>
  <c r="BM78" i="1"/>
  <c r="BN78" i="1"/>
  <c r="BO78" i="1"/>
  <c r="BP78" i="1"/>
  <c r="BQ78" i="1"/>
  <c r="BR78" i="1"/>
  <c r="BS78" i="1"/>
  <c r="BL79" i="1"/>
  <c r="BM79" i="1"/>
  <c r="BN79" i="1"/>
  <c r="BO79" i="1"/>
  <c r="BP79" i="1"/>
  <c r="BQ79" i="1"/>
  <c r="BR79" i="1"/>
  <c r="BS79" i="1"/>
  <c r="BL81" i="1"/>
  <c r="BM81" i="1"/>
  <c r="BN81" i="1"/>
  <c r="BO81" i="1"/>
  <c r="BP81" i="1"/>
  <c r="BQ81" i="1"/>
  <c r="BR81" i="1"/>
  <c r="BS81" i="1"/>
  <c r="BL82" i="1"/>
  <c r="BM82" i="1"/>
  <c r="BN82" i="1"/>
  <c r="BO82" i="1"/>
  <c r="BP82" i="1"/>
  <c r="BQ82" i="1"/>
  <c r="BR82" i="1"/>
  <c r="BS82" i="1"/>
  <c r="BL83" i="1"/>
  <c r="BM83" i="1"/>
  <c r="BN83" i="1"/>
  <c r="BO83" i="1"/>
  <c r="BP83" i="1"/>
  <c r="BQ83" i="1"/>
  <c r="BR83" i="1"/>
  <c r="BS83" i="1"/>
  <c r="BL84" i="1"/>
  <c r="BM84" i="1"/>
  <c r="BN84" i="1"/>
  <c r="BO84" i="1"/>
  <c r="BP84" i="1"/>
  <c r="BQ84" i="1"/>
  <c r="BR84" i="1"/>
  <c r="BS84" i="1"/>
  <c r="BS4" i="1"/>
  <c r="BS5" i="1"/>
  <c r="BR4" i="1"/>
  <c r="BR5" i="1"/>
  <c r="BQ4" i="1"/>
  <c r="BQ5" i="1"/>
  <c r="BP4" i="1"/>
  <c r="BP5" i="1"/>
  <c r="BO4" i="1"/>
  <c r="BO5" i="1"/>
  <c r="BN4" i="1"/>
  <c r="BN5" i="1"/>
  <c r="BM4" i="1"/>
  <c r="BM5" i="1"/>
  <c r="BL4" i="1"/>
  <c r="BL5" i="1"/>
  <c r="AJ7" i="1"/>
  <c r="AK7" i="1"/>
  <c r="AL7" i="1"/>
  <c r="AM7" i="1"/>
  <c r="AJ9" i="1"/>
  <c r="AK9" i="1"/>
  <c r="AL9" i="1"/>
  <c r="AM9" i="1"/>
  <c r="AJ10" i="1"/>
  <c r="AK10" i="1"/>
  <c r="AL10" i="1"/>
  <c r="AM10" i="1"/>
  <c r="AJ11" i="1"/>
  <c r="AK11" i="1"/>
  <c r="AL11" i="1"/>
  <c r="AM11" i="1"/>
  <c r="AJ12" i="1"/>
  <c r="AK12" i="1"/>
  <c r="AL12" i="1"/>
  <c r="AM12" i="1"/>
  <c r="AJ13" i="1"/>
  <c r="AK13" i="1"/>
  <c r="AL13" i="1"/>
  <c r="AM13" i="1"/>
  <c r="AJ14" i="1"/>
  <c r="AK14" i="1"/>
  <c r="AL14" i="1"/>
  <c r="AM14" i="1"/>
  <c r="AJ15" i="1"/>
  <c r="AK15" i="1"/>
  <c r="AL15" i="1"/>
  <c r="AM15" i="1"/>
  <c r="AJ16" i="1"/>
  <c r="AK16" i="1"/>
  <c r="AL16" i="1"/>
  <c r="AM16" i="1"/>
  <c r="AJ17" i="1"/>
  <c r="AK17" i="1"/>
  <c r="AL17" i="1"/>
  <c r="AM17" i="1"/>
  <c r="AJ18" i="1"/>
  <c r="AK18" i="1"/>
  <c r="AL18" i="1"/>
  <c r="AM18" i="1"/>
  <c r="AJ20" i="1"/>
  <c r="AK20" i="1"/>
  <c r="AL20" i="1"/>
  <c r="AM20" i="1"/>
  <c r="AJ22" i="1"/>
  <c r="AK22" i="1"/>
  <c r="AL22" i="1"/>
  <c r="AM22" i="1"/>
  <c r="AJ23" i="1"/>
  <c r="AK23" i="1"/>
  <c r="AL23" i="1"/>
  <c r="AM23" i="1"/>
  <c r="AJ25" i="1"/>
  <c r="AK25" i="1"/>
  <c r="AL25" i="1"/>
  <c r="AM25" i="1"/>
  <c r="AJ26" i="1"/>
  <c r="AK26" i="1"/>
  <c r="AL26" i="1"/>
  <c r="AM26" i="1"/>
  <c r="AJ28" i="1"/>
  <c r="AK28" i="1"/>
  <c r="AL28" i="1"/>
  <c r="AM28" i="1"/>
  <c r="AJ29" i="1"/>
  <c r="AK29" i="1"/>
  <c r="AL29" i="1"/>
  <c r="AM29" i="1"/>
  <c r="AJ31" i="1"/>
  <c r="AK31" i="1"/>
  <c r="AL31" i="1"/>
  <c r="AM31" i="1"/>
  <c r="AJ32" i="1"/>
  <c r="AK32" i="1"/>
  <c r="AL32" i="1"/>
  <c r="AM32" i="1"/>
  <c r="AJ33" i="1"/>
  <c r="AK33" i="1"/>
  <c r="AL33" i="1"/>
  <c r="AM33" i="1"/>
  <c r="AJ35" i="1"/>
  <c r="AK35" i="1"/>
  <c r="AL35" i="1"/>
  <c r="AM35" i="1"/>
  <c r="AJ37" i="1"/>
  <c r="AK37" i="1"/>
  <c r="AL37" i="1"/>
  <c r="AM37" i="1"/>
  <c r="AJ39" i="1"/>
  <c r="AK39" i="1"/>
  <c r="AL39" i="1"/>
  <c r="AM39" i="1"/>
  <c r="AJ40" i="1"/>
  <c r="AK40" i="1"/>
  <c r="AL40" i="1"/>
  <c r="AM40" i="1"/>
  <c r="AJ42" i="1"/>
  <c r="AK42" i="1"/>
  <c r="AL42" i="1"/>
  <c r="AM42" i="1"/>
  <c r="AJ44" i="1"/>
  <c r="AK44" i="1"/>
  <c r="AL44" i="1"/>
  <c r="AM44" i="1"/>
  <c r="AJ46" i="1"/>
  <c r="AK46" i="1"/>
  <c r="AL46" i="1"/>
  <c r="AM46" i="1"/>
  <c r="AJ48" i="1"/>
  <c r="AK48" i="1"/>
  <c r="AL48" i="1"/>
  <c r="AM48" i="1"/>
  <c r="AJ49" i="1"/>
  <c r="AK49" i="1"/>
  <c r="AL49" i="1"/>
  <c r="AM49" i="1"/>
  <c r="AJ51" i="1"/>
  <c r="AK51" i="1"/>
  <c r="AL51" i="1"/>
  <c r="AM51" i="1"/>
  <c r="AJ52" i="1"/>
  <c r="AK52" i="1"/>
  <c r="AL52" i="1"/>
  <c r="AM52" i="1"/>
  <c r="AJ53" i="1"/>
  <c r="AK53" i="1"/>
  <c r="AL53" i="1"/>
  <c r="AM53" i="1"/>
  <c r="AJ54" i="1"/>
  <c r="AK54" i="1"/>
  <c r="AL54" i="1"/>
  <c r="AM54" i="1"/>
  <c r="AJ55" i="1"/>
  <c r="AK55" i="1"/>
  <c r="AL55" i="1"/>
  <c r="AM55" i="1"/>
  <c r="AJ56" i="1"/>
  <c r="AK56" i="1"/>
  <c r="AL56" i="1"/>
  <c r="AM56" i="1"/>
  <c r="AJ57" i="1"/>
  <c r="AK57" i="1"/>
  <c r="AL57" i="1"/>
  <c r="AM57" i="1"/>
  <c r="AJ58" i="1"/>
  <c r="AK58" i="1"/>
  <c r="AL58" i="1"/>
  <c r="AM58" i="1"/>
  <c r="AJ59" i="1"/>
  <c r="AK59" i="1"/>
  <c r="AL59" i="1"/>
  <c r="AM59" i="1"/>
  <c r="AJ60" i="1"/>
  <c r="AK60" i="1"/>
  <c r="AL60" i="1"/>
  <c r="AM60" i="1"/>
  <c r="AJ61" i="1"/>
  <c r="AK61" i="1"/>
  <c r="AL61" i="1"/>
  <c r="AM61" i="1"/>
  <c r="AJ63" i="1"/>
  <c r="AK63" i="1"/>
  <c r="AL63" i="1"/>
  <c r="AM63" i="1"/>
  <c r="AJ64" i="1"/>
  <c r="AK64" i="1"/>
  <c r="AL64" i="1"/>
  <c r="AM64" i="1"/>
  <c r="AJ66" i="1"/>
  <c r="AK66" i="1"/>
  <c r="AL66" i="1"/>
  <c r="AM66" i="1"/>
  <c r="AJ68" i="1"/>
  <c r="AK68" i="1"/>
  <c r="AL68" i="1"/>
  <c r="AM68" i="1"/>
  <c r="AJ70" i="1"/>
  <c r="AK70" i="1"/>
  <c r="AL70" i="1"/>
  <c r="AM70" i="1"/>
  <c r="AJ71" i="1"/>
  <c r="AK71" i="1"/>
  <c r="AL71" i="1"/>
  <c r="AM71" i="1"/>
  <c r="AJ73" i="1"/>
  <c r="AK73" i="1"/>
  <c r="AL73" i="1"/>
  <c r="AM73" i="1"/>
  <c r="AJ74" i="1"/>
  <c r="AK74" i="1"/>
  <c r="AL74" i="1"/>
  <c r="AM74" i="1"/>
  <c r="AJ75" i="1"/>
  <c r="AK75" i="1"/>
  <c r="AL75" i="1"/>
  <c r="AM75" i="1"/>
  <c r="AJ77" i="1"/>
  <c r="AK77" i="1"/>
  <c r="AL77" i="1"/>
  <c r="AM77" i="1"/>
  <c r="AJ78" i="1"/>
  <c r="AK78" i="1"/>
  <c r="AL78" i="1"/>
  <c r="AM78" i="1"/>
  <c r="AJ79" i="1"/>
  <c r="AK79" i="1"/>
  <c r="AL79" i="1"/>
  <c r="AM79" i="1"/>
  <c r="AJ81" i="1"/>
  <c r="AK81" i="1"/>
  <c r="AL81" i="1"/>
  <c r="AM81" i="1"/>
  <c r="AJ82" i="1"/>
  <c r="AK82" i="1"/>
  <c r="AL82" i="1"/>
  <c r="AM82" i="1"/>
  <c r="AJ83" i="1"/>
  <c r="AK83" i="1"/>
  <c r="AL83" i="1"/>
  <c r="AM83" i="1"/>
  <c r="AJ84" i="1"/>
  <c r="AK84" i="1"/>
  <c r="AL84" i="1"/>
  <c r="AM84" i="1"/>
  <c r="AI7" i="1"/>
  <c r="AI9" i="1"/>
  <c r="AI10" i="1"/>
  <c r="AI11" i="1"/>
  <c r="AI12" i="1"/>
  <c r="AI13" i="1"/>
  <c r="AI14" i="1"/>
  <c r="AI15" i="1"/>
  <c r="AI16" i="1"/>
  <c r="AI17" i="1"/>
  <c r="AI18" i="1"/>
  <c r="AI20" i="1"/>
  <c r="AI22" i="1"/>
  <c r="AI23" i="1"/>
  <c r="AI25" i="1"/>
  <c r="AI26" i="1"/>
  <c r="AI28" i="1"/>
  <c r="AI29" i="1"/>
  <c r="AI31" i="1"/>
  <c r="AI32" i="1"/>
  <c r="AI33" i="1"/>
  <c r="AI35" i="1"/>
  <c r="AI37" i="1"/>
  <c r="AI39" i="1"/>
  <c r="AI40" i="1"/>
  <c r="AI42" i="1"/>
  <c r="AI44" i="1"/>
  <c r="AI46" i="1"/>
  <c r="AI48" i="1"/>
  <c r="AI49" i="1"/>
  <c r="AI51" i="1"/>
  <c r="AI52" i="1"/>
  <c r="AI53" i="1"/>
  <c r="AI54" i="1"/>
  <c r="AI55" i="1"/>
  <c r="AI56" i="1"/>
  <c r="AI57" i="1"/>
  <c r="AI58" i="1"/>
  <c r="AI59" i="1"/>
  <c r="AI60" i="1"/>
  <c r="AI61" i="1"/>
  <c r="AI63" i="1"/>
  <c r="AI64" i="1"/>
  <c r="AI66" i="1"/>
  <c r="AI68" i="1"/>
  <c r="AI70" i="1"/>
  <c r="AI72" i="1" s="1"/>
  <c r="AI71" i="1"/>
  <c r="AI73" i="1"/>
  <c r="AI74" i="1"/>
  <c r="AI75" i="1"/>
  <c r="AI77" i="1"/>
  <c r="AI78" i="1"/>
  <c r="AI79" i="1"/>
  <c r="AI81" i="1"/>
  <c r="AI82" i="1"/>
  <c r="AI83" i="1"/>
  <c r="AI84" i="1"/>
  <c r="AH20" i="1"/>
  <c r="AH22" i="1"/>
  <c r="AH23" i="1"/>
  <c r="AH25" i="1"/>
  <c r="AH26" i="1"/>
  <c r="AH28" i="1"/>
  <c r="AH29" i="1"/>
  <c r="AH31" i="1"/>
  <c r="AH32" i="1"/>
  <c r="AH33" i="1"/>
  <c r="AH35" i="1"/>
  <c r="AH37" i="1"/>
  <c r="AH39" i="1"/>
  <c r="AH40" i="1"/>
  <c r="AH42" i="1"/>
  <c r="AH44" i="1"/>
  <c r="AH46" i="1"/>
  <c r="AH48" i="1"/>
  <c r="AH49" i="1"/>
  <c r="AH51" i="1"/>
  <c r="AH52" i="1"/>
  <c r="AH53" i="1"/>
  <c r="AH54" i="1"/>
  <c r="AH55" i="1"/>
  <c r="AH56" i="1"/>
  <c r="AH57" i="1"/>
  <c r="AH58" i="1"/>
  <c r="AH59" i="1"/>
  <c r="AH60" i="1"/>
  <c r="AH61" i="1"/>
  <c r="AH63" i="1"/>
  <c r="AH64" i="1"/>
  <c r="AH66" i="1"/>
  <c r="AH68" i="1"/>
  <c r="AH70" i="1"/>
  <c r="AH71" i="1"/>
  <c r="AH73" i="1"/>
  <c r="AH74" i="1"/>
  <c r="AH75" i="1"/>
  <c r="AH77" i="1"/>
  <c r="AH78" i="1"/>
  <c r="AH79" i="1"/>
  <c r="AH81" i="1"/>
  <c r="AH82" i="1"/>
  <c r="AH83" i="1"/>
  <c r="AH84" i="1"/>
  <c r="AH17" i="1"/>
  <c r="AH18" i="1"/>
  <c r="AH7" i="1"/>
  <c r="AH9" i="1"/>
  <c r="AH10" i="1"/>
  <c r="AH11" i="1"/>
  <c r="AH12" i="1"/>
  <c r="AH13" i="1"/>
  <c r="AH14" i="1"/>
  <c r="AH15" i="1"/>
  <c r="AH16" i="1"/>
  <c r="AG7" i="1"/>
  <c r="AG9" i="1"/>
  <c r="AG10" i="1"/>
  <c r="AG11" i="1"/>
  <c r="AG12" i="1"/>
  <c r="AG13" i="1"/>
  <c r="AG14" i="1"/>
  <c r="AG15" i="1"/>
  <c r="AG16" i="1"/>
  <c r="AG17" i="1"/>
  <c r="AG18" i="1"/>
  <c r="AG20" i="1"/>
  <c r="AG22" i="1"/>
  <c r="AG23" i="1"/>
  <c r="AG25" i="1"/>
  <c r="AG26" i="1"/>
  <c r="AG28" i="1"/>
  <c r="AG29" i="1"/>
  <c r="AG31" i="1"/>
  <c r="AG32" i="1"/>
  <c r="AG33" i="1"/>
  <c r="AG35" i="1"/>
  <c r="AG37" i="1"/>
  <c r="AG39" i="1"/>
  <c r="AG40" i="1"/>
  <c r="AG42" i="1"/>
  <c r="AG44" i="1"/>
  <c r="AG46" i="1"/>
  <c r="AG48" i="1"/>
  <c r="AG49" i="1"/>
  <c r="AG51" i="1"/>
  <c r="AG52" i="1"/>
  <c r="AG53" i="1"/>
  <c r="AG54" i="1"/>
  <c r="AG55" i="1"/>
  <c r="AG56" i="1"/>
  <c r="AG57" i="1"/>
  <c r="AG58" i="1"/>
  <c r="AG59" i="1"/>
  <c r="AG60" i="1"/>
  <c r="AG61" i="1"/>
  <c r="AG63" i="1"/>
  <c r="AG64" i="1"/>
  <c r="AG66" i="1"/>
  <c r="AG68" i="1"/>
  <c r="AG70" i="1"/>
  <c r="AG72" i="1" s="1"/>
  <c r="AG71" i="1"/>
  <c r="AG73" i="1"/>
  <c r="AG74" i="1"/>
  <c r="AG75" i="1"/>
  <c r="AG77" i="1"/>
  <c r="AG78" i="1"/>
  <c r="AG79" i="1"/>
  <c r="AG81" i="1"/>
  <c r="AG82" i="1"/>
  <c r="AG83" i="1"/>
  <c r="AG84" i="1"/>
  <c r="AF12" i="1"/>
  <c r="AF13" i="1"/>
  <c r="AF14" i="1"/>
  <c r="AF15" i="1"/>
  <c r="AF16" i="1"/>
  <c r="AF17" i="1"/>
  <c r="AF18" i="1"/>
  <c r="AF20" i="1"/>
  <c r="AF22" i="1"/>
  <c r="AF23" i="1"/>
  <c r="AF25" i="1"/>
  <c r="AF26" i="1"/>
  <c r="AF28" i="1"/>
  <c r="AF29" i="1"/>
  <c r="AF31" i="1"/>
  <c r="AF32" i="1"/>
  <c r="AF33" i="1"/>
  <c r="AF35" i="1"/>
  <c r="AF37" i="1"/>
  <c r="AF39" i="1"/>
  <c r="AF40" i="1"/>
  <c r="AF42" i="1"/>
  <c r="AF44" i="1"/>
  <c r="AF46" i="1"/>
  <c r="AF48" i="1"/>
  <c r="AF49" i="1"/>
  <c r="AF51" i="1"/>
  <c r="AF52" i="1"/>
  <c r="AF53" i="1"/>
  <c r="AF54" i="1"/>
  <c r="AF55" i="1"/>
  <c r="AF56" i="1"/>
  <c r="AF57" i="1"/>
  <c r="AF58" i="1"/>
  <c r="AF59" i="1"/>
  <c r="AF60" i="1"/>
  <c r="AF61" i="1"/>
  <c r="AF63" i="1"/>
  <c r="AF64" i="1"/>
  <c r="AF66" i="1"/>
  <c r="AF68" i="1"/>
  <c r="AF70" i="1"/>
  <c r="AF71" i="1"/>
  <c r="AF73" i="1"/>
  <c r="AF74" i="1"/>
  <c r="AF75" i="1"/>
  <c r="AF77" i="1"/>
  <c r="AF78" i="1"/>
  <c r="AF79" i="1"/>
  <c r="AF81" i="1"/>
  <c r="AF82" i="1"/>
  <c r="AF83" i="1"/>
  <c r="AF84" i="1"/>
  <c r="AF7" i="1"/>
  <c r="AF9" i="1"/>
  <c r="AF10" i="1"/>
  <c r="AF11" i="1"/>
  <c r="AO85" i="1"/>
  <c r="AQ85" i="1"/>
  <c r="AR85" i="1"/>
  <c r="AT85" i="1"/>
  <c r="AU85" i="1"/>
  <c r="AW85" i="1"/>
  <c r="AY85" i="1" s="1"/>
  <c r="AX85" i="1"/>
  <c r="AZ85" i="1"/>
  <c r="BA85" i="1"/>
  <c r="BC85" i="1"/>
  <c r="BE85" i="1" s="1"/>
  <c r="BD85" i="1"/>
  <c r="BF85" i="1"/>
  <c r="BG85" i="1"/>
  <c r="BI85" i="1"/>
  <c r="BK85" i="1" s="1"/>
  <c r="BJ85" i="1"/>
  <c r="AN85" i="1"/>
  <c r="AO80" i="1"/>
  <c r="AQ80" i="1"/>
  <c r="AS80" i="1" s="1"/>
  <c r="AR80" i="1"/>
  <c r="AT80" i="1"/>
  <c r="AU80" i="1"/>
  <c r="AW80" i="1"/>
  <c r="AY80" i="1" s="1"/>
  <c r="AX80" i="1"/>
  <c r="AZ80" i="1"/>
  <c r="BA80" i="1"/>
  <c r="BC80" i="1"/>
  <c r="BE80" i="1" s="1"/>
  <c r="BD80" i="1"/>
  <c r="BF80" i="1"/>
  <c r="BG80" i="1"/>
  <c r="BI80" i="1"/>
  <c r="BK80" i="1" s="1"/>
  <c r="BJ80" i="1"/>
  <c r="AN80" i="1"/>
  <c r="AO69" i="1"/>
  <c r="AQ69" i="1"/>
  <c r="AR69" i="1"/>
  <c r="AT69" i="1"/>
  <c r="AU69" i="1"/>
  <c r="AW69" i="1"/>
  <c r="AY69" i="1" s="1"/>
  <c r="AX69" i="1"/>
  <c r="AZ69" i="1"/>
  <c r="BA69" i="1"/>
  <c r="BC69" i="1"/>
  <c r="BE69" i="1" s="1"/>
  <c r="BD69" i="1"/>
  <c r="BF69" i="1"/>
  <c r="BG69" i="1"/>
  <c r="BI69" i="1"/>
  <c r="BK69" i="1" s="1"/>
  <c r="BJ69" i="1"/>
  <c r="AN69" i="1"/>
  <c r="BJ67" i="1"/>
  <c r="BA67" i="1"/>
  <c r="BC67" i="1"/>
  <c r="BD67" i="1"/>
  <c r="BF67" i="1"/>
  <c r="BG67" i="1"/>
  <c r="BI67" i="1"/>
  <c r="AO67" i="1"/>
  <c r="AQ67" i="1"/>
  <c r="AR67" i="1"/>
  <c r="AT67" i="1"/>
  <c r="AU67" i="1"/>
  <c r="AW67" i="1"/>
  <c r="AX67" i="1"/>
  <c r="AZ67" i="1"/>
  <c r="AN67" i="1"/>
  <c r="AZ65" i="1"/>
  <c r="BA65" i="1"/>
  <c r="BC65" i="1"/>
  <c r="BD65" i="1"/>
  <c r="BF65" i="1"/>
  <c r="BG65" i="1"/>
  <c r="BI65" i="1"/>
  <c r="BJ65" i="1"/>
  <c r="AO65" i="1"/>
  <c r="AQ65" i="1"/>
  <c r="AS65" i="1" s="1"/>
  <c r="AR65" i="1"/>
  <c r="AT65" i="1"/>
  <c r="AU65" i="1"/>
  <c r="AW65" i="1"/>
  <c r="AY65" i="1" s="1"/>
  <c r="AX65" i="1"/>
  <c r="AN65" i="1"/>
  <c r="AO62" i="1"/>
  <c r="AQ62" i="1"/>
  <c r="AS62" i="1" s="1"/>
  <c r="AR62" i="1"/>
  <c r="AT62" i="1"/>
  <c r="AU62" i="1"/>
  <c r="AW62" i="1"/>
  <c r="AY62" i="1" s="1"/>
  <c r="AX62" i="1"/>
  <c r="AZ62" i="1"/>
  <c r="BA62" i="1"/>
  <c r="BC62" i="1"/>
  <c r="BE62" i="1" s="1"/>
  <c r="BD62" i="1"/>
  <c r="BF62" i="1"/>
  <c r="BG62" i="1"/>
  <c r="BI62" i="1"/>
  <c r="BK62" i="1" s="1"/>
  <c r="BJ62" i="1"/>
  <c r="AN62" i="1"/>
  <c r="AO50" i="1"/>
  <c r="AQ50" i="1"/>
  <c r="AS50" i="1" s="1"/>
  <c r="AR50" i="1"/>
  <c r="AT50" i="1"/>
  <c r="AU50" i="1"/>
  <c r="AW50" i="1"/>
  <c r="AY50" i="1" s="1"/>
  <c r="AX50" i="1"/>
  <c r="AZ50" i="1"/>
  <c r="BA50" i="1"/>
  <c r="BC50" i="1"/>
  <c r="BE50" i="1" s="1"/>
  <c r="BD50" i="1"/>
  <c r="BF50" i="1"/>
  <c r="BG50" i="1"/>
  <c r="BI50" i="1"/>
  <c r="BK50" i="1" s="1"/>
  <c r="BJ50" i="1"/>
  <c r="AN50" i="1"/>
  <c r="AO47" i="1"/>
  <c r="AQ47" i="1"/>
  <c r="AS47" i="1" s="1"/>
  <c r="AR47" i="1"/>
  <c r="AT47" i="1"/>
  <c r="AU47" i="1"/>
  <c r="AW47" i="1"/>
  <c r="AY47" i="1" s="1"/>
  <c r="AX47" i="1"/>
  <c r="AZ47" i="1"/>
  <c r="BA47" i="1"/>
  <c r="BC47" i="1"/>
  <c r="BE47" i="1" s="1"/>
  <c r="BD47" i="1"/>
  <c r="BF47" i="1"/>
  <c r="BG47" i="1"/>
  <c r="BI47" i="1"/>
  <c r="BK47" i="1" s="1"/>
  <c r="BJ47" i="1"/>
  <c r="AN47" i="1"/>
  <c r="AO45" i="1"/>
  <c r="AQ45" i="1"/>
  <c r="AS45" i="1" s="1"/>
  <c r="AR45" i="1"/>
  <c r="AT45" i="1"/>
  <c r="AU45" i="1"/>
  <c r="AW45" i="1"/>
  <c r="AY45" i="1" s="1"/>
  <c r="AX45" i="1"/>
  <c r="AZ45" i="1"/>
  <c r="BA45" i="1"/>
  <c r="BC45" i="1"/>
  <c r="BE45" i="1" s="1"/>
  <c r="BD45" i="1"/>
  <c r="BF45" i="1"/>
  <c r="BG45" i="1"/>
  <c r="BI45" i="1"/>
  <c r="BK45" i="1" s="1"/>
  <c r="BJ45" i="1"/>
  <c r="AN45" i="1"/>
  <c r="AO43" i="1"/>
  <c r="AT43" i="1"/>
  <c r="AU43" i="1"/>
  <c r="AW43" i="1"/>
  <c r="AY43" i="1" s="1"/>
  <c r="AX43" i="1"/>
  <c r="AZ43" i="1"/>
  <c r="BA43" i="1"/>
  <c r="BF43" i="1"/>
  <c r="BG43" i="1"/>
  <c r="BI43" i="1"/>
  <c r="BK43" i="1" s="1"/>
  <c r="BJ43" i="1"/>
  <c r="AN43" i="1"/>
  <c r="AO41" i="1"/>
  <c r="AQ41" i="1"/>
  <c r="AS41" i="1" s="1"/>
  <c r="AR41" i="1"/>
  <c r="AT41" i="1"/>
  <c r="AU41" i="1"/>
  <c r="AW41" i="1"/>
  <c r="AY41" i="1" s="1"/>
  <c r="AX41" i="1"/>
  <c r="AZ41" i="1"/>
  <c r="BA41" i="1"/>
  <c r="BC41" i="1"/>
  <c r="BE41" i="1" s="1"/>
  <c r="BD41" i="1"/>
  <c r="BF41" i="1"/>
  <c r="BG41" i="1"/>
  <c r="BI41" i="1"/>
  <c r="BK41" i="1" s="1"/>
  <c r="BJ41" i="1"/>
  <c r="AN41" i="1"/>
  <c r="AO38" i="1"/>
  <c r="AQ38" i="1"/>
  <c r="AS38" i="1" s="1"/>
  <c r="AR38" i="1"/>
  <c r="AT38" i="1"/>
  <c r="AU38" i="1"/>
  <c r="AW38" i="1"/>
  <c r="AY38" i="1" s="1"/>
  <c r="AX38" i="1"/>
  <c r="AZ38" i="1"/>
  <c r="BA38" i="1"/>
  <c r="BC38" i="1"/>
  <c r="BE38" i="1" s="1"/>
  <c r="BD38" i="1"/>
  <c r="BF38" i="1"/>
  <c r="BG38" i="1"/>
  <c r="BI38" i="1"/>
  <c r="BK38" i="1" s="1"/>
  <c r="BJ38" i="1"/>
  <c r="AN38" i="1"/>
  <c r="AO36" i="1"/>
  <c r="AQ36" i="1"/>
  <c r="AS36" i="1" s="1"/>
  <c r="AR36" i="1"/>
  <c r="AT36" i="1"/>
  <c r="AU36" i="1"/>
  <c r="AW36" i="1"/>
  <c r="AY36" i="1" s="1"/>
  <c r="AX36" i="1"/>
  <c r="AZ36" i="1"/>
  <c r="BA36" i="1"/>
  <c r="BC36" i="1"/>
  <c r="BE36" i="1" s="1"/>
  <c r="BD36" i="1"/>
  <c r="BF36" i="1"/>
  <c r="BG36" i="1"/>
  <c r="BI36" i="1"/>
  <c r="BK36" i="1" s="1"/>
  <c r="BJ36" i="1"/>
  <c r="AN36" i="1"/>
  <c r="AO34" i="1"/>
  <c r="AQ34" i="1"/>
  <c r="AS34" i="1" s="1"/>
  <c r="AR34" i="1"/>
  <c r="AT34" i="1"/>
  <c r="AU34" i="1"/>
  <c r="AW34" i="1"/>
  <c r="AY34" i="1" s="1"/>
  <c r="AX34" i="1"/>
  <c r="AZ34" i="1"/>
  <c r="BA34" i="1"/>
  <c r="BC34" i="1"/>
  <c r="BD34" i="1"/>
  <c r="BF34" i="1"/>
  <c r="BG34" i="1"/>
  <c r="BI34" i="1"/>
  <c r="BK34" i="1" s="1"/>
  <c r="BJ34" i="1"/>
  <c r="AN34" i="1"/>
  <c r="BJ30" i="1"/>
  <c r="AO30" i="1"/>
  <c r="AP30" i="1" s="1"/>
  <c r="AQ30" i="1"/>
  <c r="AR30" i="1"/>
  <c r="AT30" i="1"/>
  <c r="AU30" i="1"/>
  <c r="AW30" i="1"/>
  <c r="AX30" i="1"/>
  <c r="AZ30" i="1"/>
  <c r="BA30" i="1"/>
  <c r="BC30" i="1"/>
  <c r="BD30" i="1"/>
  <c r="BF30" i="1"/>
  <c r="BG30" i="1"/>
  <c r="BI30" i="1"/>
  <c r="AN30" i="1"/>
  <c r="AO27" i="1"/>
  <c r="AQ27" i="1"/>
  <c r="AR27" i="1"/>
  <c r="AT27" i="1"/>
  <c r="AU27" i="1"/>
  <c r="AW27" i="1"/>
  <c r="AY27" i="1" s="1"/>
  <c r="AX27" i="1"/>
  <c r="AZ27" i="1"/>
  <c r="BA27" i="1"/>
  <c r="BC27" i="1"/>
  <c r="BE27" i="1" s="1"/>
  <c r="BD27" i="1"/>
  <c r="BF27" i="1"/>
  <c r="BG27" i="1"/>
  <c r="BI27" i="1"/>
  <c r="BK27" i="1" s="1"/>
  <c r="BJ27" i="1"/>
  <c r="AN27" i="1"/>
  <c r="AO24" i="1"/>
  <c r="AQ24" i="1"/>
  <c r="AS24" i="1" s="1"/>
  <c r="AR24" i="1"/>
  <c r="AT24" i="1"/>
  <c r="AU24" i="1"/>
  <c r="AW24" i="1"/>
  <c r="AY24" i="1" s="1"/>
  <c r="AX24" i="1"/>
  <c r="AZ24" i="1"/>
  <c r="BA24" i="1"/>
  <c r="BC24" i="1"/>
  <c r="BE24" i="1" s="1"/>
  <c r="BD24" i="1"/>
  <c r="BF24" i="1"/>
  <c r="BG24" i="1"/>
  <c r="BI24" i="1"/>
  <c r="BK24" i="1" s="1"/>
  <c r="BJ24" i="1"/>
  <c r="AN24" i="1"/>
  <c r="AO21" i="1"/>
  <c r="AQ21" i="1"/>
  <c r="AS21" i="1" s="1"/>
  <c r="AR21" i="1"/>
  <c r="AT21" i="1"/>
  <c r="AU21" i="1"/>
  <c r="AW21" i="1"/>
  <c r="AY21" i="1" s="1"/>
  <c r="AX21" i="1"/>
  <c r="AZ21" i="1"/>
  <c r="BA21" i="1"/>
  <c r="BC21" i="1"/>
  <c r="BE21" i="1" s="1"/>
  <c r="BD21" i="1"/>
  <c r="BF21" i="1"/>
  <c r="BG21" i="1"/>
  <c r="BI21" i="1"/>
  <c r="BK21" i="1" s="1"/>
  <c r="BJ21" i="1"/>
  <c r="AN21" i="1"/>
  <c r="AO19" i="1"/>
  <c r="AQ19" i="1"/>
  <c r="AS19" i="1" s="1"/>
  <c r="AR19" i="1"/>
  <c r="AT19" i="1"/>
  <c r="AU19" i="1"/>
  <c r="AW19" i="1"/>
  <c r="AY19" i="1" s="1"/>
  <c r="AX19" i="1"/>
  <c r="AZ19" i="1"/>
  <c r="BA19" i="1"/>
  <c r="BC19" i="1"/>
  <c r="BE19" i="1" s="1"/>
  <c r="BD19" i="1"/>
  <c r="BF19" i="1"/>
  <c r="BG19" i="1"/>
  <c r="BI19" i="1"/>
  <c r="BK19" i="1" s="1"/>
  <c r="BJ19" i="1"/>
  <c r="AN19" i="1"/>
  <c r="AO8" i="1"/>
  <c r="AQ8" i="1"/>
  <c r="AS8" i="1" s="1"/>
  <c r="AR8" i="1"/>
  <c r="AT8" i="1"/>
  <c r="AU8" i="1"/>
  <c r="AW8" i="1"/>
  <c r="AY8" i="1" s="1"/>
  <c r="AX8" i="1"/>
  <c r="AZ8" i="1"/>
  <c r="BA8" i="1"/>
  <c r="BC8" i="1"/>
  <c r="BE8" i="1" s="1"/>
  <c r="BD8" i="1"/>
  <c r="BF8" i="1"/>
  <c r="BG8" i="1"/>
  <c r="BI8" i="1"/>
  <c r="BK8" i="1" s="1"/>
  <c r="BJ8" i="1"/>
  <c r="AN8" i="1"/>
  <c r="BA6" i="1"/>
  <c r="AQ6" i="1"/>
  <c r="AS6" i="1" s="1"/>
  <c r="AR6" i="1"/>
  <c r="AT6" i="1"/>
  <c r="AU6" i="1"/>
  <c r="AW6" i="1"/>
  <c r="AN6" i="1"/>
  <c r="AO6" i="1"/>
  <c r="BC6" i="1"/>
  <c r="BD6" i="1"/>
  <c r="BF6" i="1"/>
  <c r="BG6" i="1"/>
  <c r="BI6" i="1"/>
  <c r="BJ6" i="1"/>
  <c r="AZ6" i="1"/>
  <c r="Y85" i="1"/>
  <c r="Z85" i="1"/>
  <c r="AA85" i="1"/>
  <c r="AB85" i="1"/>
  <c r="AC85" i="1"/>
  <c r="AD85" i="1"/>
  <c r="AE85" i="1"/>
  <c r="Q85" i="1"/>
  <c r="R85" i="1"/>
  <c r="S85" i="1"/>
  <c r="T85" i="1"/>
  <c r="U85" i="1"/>
  <c r="V85" i="1"/>
  <c r="W85" i="1"/>
  <c r="X85" i="1"/>
  <c r="P85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P80" i="1"/>
  <c r="AE76" i="1"/>
  <c r="Y76" i="1"/>
  <c r="Z76" i="1"/>
  <c r="AA76" i="1"/>
  <c r="AB76" i="1"/>
  <c r="AC76" i="1"/>
  <c r="AD76" i="1"/>
  <c r="Q76" i="1"/>
  <c r="R76" i="1"/>
  <c r="S76" i="1"/>
  <c r="T76" i="1"/>
  <c r="U76" i="1"/>
  <c r="V76" i="1"/>
  <c r="W76" i="1"/>
  <c r="X76" i="1"/>
  <c r="P76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P69" i="1"/>
  <c r="Z67" i="1"/>
  <c r="AA67" i="1"/>
  <c r="AB67" i="1"/>
  <c r="AC67" i="1"/>
  <c r="AD67" i="1"/>
  <c r="AE67" i="1"/>
  <c r="Q67" i="1"/>
  <c r="R67" i="1"/>
  <c r="S67" i="1"/>
  <c r="T67" i="1"/>
  <c r="U67" i="1"/>
  <c r="V67" i="1"/>
  <c r="W67" i="1"/>
  <c r="X67" i="1"/>
  <c r="Y67" i="1"/>
  <c r="P67" i="1"/>
  <c r="AA65" i="1"/>
  <c r="AB65" i="1"/>
  <c r="AC65" i="1"/>
  <c r="AD65" i="1"/>
  <c r="AE65" i="1"/>
  <c r="Y65" i="1"/>
  <c r="Z65" i="1"/>
  <c r="Q65" i="1"/>
  <c r="R65" i="1"/>
  <c r="S65" i="1"/>
  <c r="T65" i="1"/>
  <c r="U65" i="1"/>
  <c r="V65" i="1"/>
  <c r="W65" i="1"/>
  <c r="X65" i="1"/>
  <c r="P65" i="1"/>
  <c r="AC62" i="1"/>
  <c r="AD62" i="1"/>
  <c r="AE62" i="1"/>
  <c r="W62" i="1"/>
  <c r="X62" i="1"/>
  <c r="Y62" i="1"/>
  <c r="Z62" i="1"/>
  <c r="AA62" i="1"/>
  <c r="AB62" i="1"/>
  <c r="Q62" i="1"/>
  <c r="R62" i="1"/>
  <c r="S62" i="1"/>
  <c r="T62" i="1"/>
  <c r="U62" i="1"/>
  <c r="V62" i="1"/>
  <c r="P62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P50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P47" i="1"/>
  <c r="Y45" i="1"/>
  <c r="Z45" i="1"/>
  <c r="AA45" i="1"/>
  <c r="AB45" i="1"/>
  <c r="AC45" i="1"/>
  <c r="AD45" i="1"/>
  <c r="AE45" i="1"/>
  <c r="Q45" i="1"/>
  <c r="R45" i="1"/>
  <c r="S45" i="1"/>
  <c r="T45" i="1"/>
  <c r="U45" i="1"/>
  <c r="V45" i="1"/>
  <c r="W45" i="1"/>
  <c r="X45" i="1"/>
  <c r="P45" i="1"/>
  <c r="AE43" i="1"/>
  <c r="AD43" i="1"/>
  <c r="V43" i="1"/>
  <c r="W43" i="1"/>
  <c r="X43" i="1"/>
  <c r="Y43" i="1"/>
  <c r="Z43" i="1"/>
  <c r="AA43" i="1"/>
  <c r="AB43" i="1"/>
  <c r="AC43" i="1"/>
  <c r="Q43" i="1"/>
  <c r="R43" i="1"/>
  <c r="S43" i="1"/>
  <c r="T43" i="1"/>
  <c r="U43" i="1"/>
  <c r="P43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P41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P38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P36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P34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P30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P27" i="1"/>
  <c r="AE24" i="1"/>
  <c r="Z24" i="1"/>
  <c r="AA24" i="1"/>
  <c r="AB24" i="1"/>
  <c r="AC24" i="1"/>
  <c r="AD24" i="1"/>
  <c r="S24" i="1"/>
  <c r="T24" i="1"/>
  <c r="U24" i="1"/>
  <c r="V24" i="1"/>
  <c r="W24" i="1"/>
  <c r="X24" i="1"/>
  <c r="Y24" i="1"/>
  <c r="Q24" i="1"/>
  <c r="R24" i="1"/>
  <c r="P24" i="1"/>
  <c r="Z21" i="1"/>
  <c r="AA21" i="1"/>
  <c r="AB21" i="1"/>
  <c r="AC21" i="1"/>
  <c r="AD21" i="1"/>
  <c r="AE21" i="1"/>
  <c r="X21" i="1"/>
  <c r="Y21" i="1"/>
  <c r="Q21" i="1"/>
  <c r="R21" i="1"/>
  <c r="S21" i="1"/>
  <c r="T21" i="1"/>
  <c r="U21" i="1"/>
  <c r="V21" i="1"/>
  <c r="W21" i="1"/>
  <c r="P21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P19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P8" i="1"/>
  <c r="AE6" i="1"/>
  <c r="Z6" i="1"/>
  <c r="AA6" i="1"/>
  <c r="AB6" i="1"/>
  <c r="AC6" i="1"/>
  <c r="AD6" i="1"/>
  <c r="W6" i="1"/>
  <c r="X6" i="1"/>
  <c r="Y6" i="1"/>
  <c r="Q6" i="1"/>
  <c r="R6" i="1"/>
  <c r="S6" i="1"/>
  <c r="T6" i="1"/>
  <c r="U6" i="1"/>
  <c r="V6" i="1"/>
  <c r="P6" i="1"/>
  <c r="BE34" i="1" l="1"/>
  <c r="BB6" i="1"/>
  <c r="AH72" i="1"/>
  <c r="BK6" i="1"/>
  <c r="BE6" i="1"/>
  <c r="AP8" i="1"/>
  <c r="AP19" i="1"/>
  <c r="AP21" i="1"/>
  <c r="AP24" i="1"/>
  <c r="AP27" i="1"/>
  <c r="BH30" i="1"/>
  <c r="BB30" i="1"/>
  <c r="AV30" i="1"/>
  <c r="AP34" i="1"/>
  <c r="AP36" i="1"/>
  <c r="AP38" i="1"/>
  <c r="AP41" i="1"/>
  <c r="AP43" i="1"/>
  <c r="AP45" i="1"/>
  <c r="AP47" i="1"/>
  <c r="AP50" i="1"/>
  <c r="AP62" i="1"/>
  <c r="AP65" i="1"/>
  <c r="BH65" i="1"/>
  <c r="BB65" i="1"/>
  <c r="AY67" i="1"/>
  <c r="AS67" i="1"/>
  <c r="BH67" i="1"/>
  <c r="AP69" i="1"/>
  <c r="AP80" i="1"/>
  <c r="AP85" i="1"/>
  <c r="AF72" i="1"/>
  <c r="AJ72" i="1"/>
  <c r="AM72" i="1"/>
  <c r="AL72" i="1"/>
  <c r="AK72" i="1"/>
  <c r="AF27" i="1"/>
  <c r="AF36" i="1"/>
  <c r="AF80" i="1"/>
  <c r="BL6" i="1"/>
  <c r="BH6" i="1"/>
  <c r="BL19" i="1"/>
  <c r="BH19" i="1"/>
  <c r="BB21" i="1"/>
  <c r="BL27" i="1"/>
  <c r="BH50" i="1"/>
  <c r="BB50" i="1"/>
  <c r="BH62" i="1"/>
  <c r="BB62" i="1"/>
  <c r="AP67" i="1"/>
  <c r="BL69" i="1"/>
  <c r="BH69" i="1"/>
  <c r="BB69" i="1"/>
  <c r="BL80" i="1"/>
  <c r="BH80" i="1"/>
  <c r="BB80" i="1"/>
  <c r="BL85" i="1"/>
  <c r="BH85" i="1"/>
  <c r="BB85" i="1"/>
  <c r="AF8" i="1"/>
  <c r="AF19" i="1"/>
  <c r="AF34" i="1"/>
  <c r="AF41" i="1"/>
  <c r="AF47" i="1"/>
  <c r="AF69" i="1"/>
  <c r="AP6" i="1"/>
  <c r="BH8" i="1"/>
  <c r="BB8" i="1"/>
  <c r="BB19" i="1"/>
  <c r="BL21" i="1"/>
  <c r="BH21" i="1"/>
  <c r="BL24" i="1"/>
  <c r="BH24" i="1"/>
  <c r="BB24" i="1"/>
  <c r="BH27" i="1"/>
  <c r="BB27" i="1"/>
  <c r="BL34" i="1"/>
  <c r="BH34" i="1"/>
  <c r="BB34" i="1"/>
  <c r="BL36" i="1"/>
  <c r="BH36" i="1"/>
  <c r="BB36" i="1"/>
  <c r="BL38" i="1"/>
  <c r="BH38" i="1"/>
  <c r="BB38" i="1"/>
  <c r="BL41" i="1"/>
  <c r="BH41" i="1"/>
  <c r="BB41" i="1"/>
  <c r="BL43" i="1"/>
  <c r="BH43" i="1"/>
  <c r="BB43" i="1"/>
  <c r="BL45" i="1"/>
  <c r="BH45" i="1"/>
  <c r="BB45" i="1"/>
  <c r="BH47" i="1"/>
  <c r="BB47" i="1"/>
  <c r="BL50" i="1"/>
  <c r="BK30" i="1"/>
  <c r="BE30" i="1"/>
  <c r="AY30" i="1"/>
  <c r="BK65" i="1"/>
  <c r="BE65" i="1"/>
  <c r="BB67" i="1"/>
  <c r="BK67" i="1"/>
  <c r="BE67" i="1"/>
  <c r="BL8" i="1"/>
  <c r="AF30" i="1"/>
  <c r="AV8" i="1"/>
  <c r="AV21" i="1"/>
  <c r="AV36" i="1"/>
  <c r="AV38" i="1"/>
  <c r="AV67" i="1"/>
  <c r="AV6" i="1"/>
  <c r="AV19" i="1"/>
  <c r="AV24" i="1"/>
  <c r="AV27" i="1"/>
  <c r="AV34" i="1"/>
  <c r="AV41" i="1"/>
  <c r="AV43" i="1"/>
  <c r="AV45" i="1"/>
  <c r="BL47" i="1"/>
  <c r="AV47" i="1"/>
  <c r="AV50" i="1"/>
  <c r="AV62" i="1"/>
  <c r="AV65" i="1"/>
  <c r="AV69" i="1"/>
  <c r="AV80" i="1"/>
  <c r="AV85" i="1"/>
  <c r="AS69" i="1"/>
  <c r="AS85" i="1"/>
  <c r="AF50" i="1"/>
  <c r="AS30" i="1"/>
  <c r="AS27" i="1"/>
  <c r="BT6" i="1"/>
  <c r="BT8" i="1"/>
  <c r="BT19" i="1"/>
  <c r="BT21" i="1"/>
  <c r="BT24" i="1"/>
  <c r="BT27" i="1"/>
  <c r="BT34" i="1"/>
  <c r="BT36" i="1"/>
  <c r="BT38" i="1"/>
  <c r="BT41" i="1"/>
  <c r="BT43" i="1"/>
  <c r="BT45" i="1"/>
  <c r="BT47" i="1"/>
  <c r="BT50" i="1"/>
  <c r="BT80" i="1"/>
  <c r="BT30" i="1"/>
  <c r="BT65" i="1"/>
  <c r="BT67" i="1"/>
  <c r="BT76" i="1"/>
  <c r="AI6" i="1"/>
  <c r="AJ21" i="1"/>
  <c r="AG24" i="1"/>
  <c r="AJ45" i="1"/>
  <c r="AI62" i="1"/>
  <c r="AJ65" i="1"/>
  <c r="AJ76" i="1"/>
  <c r="AJ85" i="1"/>
  <c r="AG47" i="1"/>
  <c r="AG69" i="1"/>
  <c r="AI80" i="1"/>
  <c r="AG80" i="1"/>
  <c r="BS62" i="1"/>
  <c r="BO62" i="1"/>
  <c r="BS69" i="1"/>
  <c r="BO69" i="1"/>
  <c r="BS80" i="1"/>
  <c r="BO80" i="1"/>
  <c r="BS85" i="1"/>
  <c r="BO85" i="1"/>
  <c r="BT62" i="1"/>
  <c r="AL43" i="1"/>
  <c r="AM67" i="1"/>
  <c r="BT69" i="1"/>
  <c r="AF38" i="1"/>
  <c r="BL62" i="1"/>
  <c r="BT85" i="1"/>
  <c r="AH6" i="1"/>
  <c r="AK6" i="1"/>
  <c r="AL21" i="1"/>
  <c r="AK43" i="1"/>
  <c r="AJ43" i="1"/>
  <c r="AI43" i="1"/>
  <c r="AI45" i="1"/>
  <c r="AH45" i="1"/>
  <c r="AG45" i="1"/>
  <c r="AH62" i="1"/>
  <c r="AL62" i="1"/>
  <c r="AJ62" i="1"/>
  <c r="AI65" i="1"/>
  <c r="AG65" i="1"/>
  <c r="AL67" i="1"/>
  <c r="AI76" i="1"/>
  <c r="AG76" i="1"/>
  <c r="AL76" i="1"/>
  <c r="AK76" i="1"/>
  <c r="AH85" i="1"/>
  <c r="BN30" i="1"/>
  <c r="AF6" i="1"/>
  <c r="AM6" i="1"/>
  <c r="AL8" i="1"/>
  <c r="AJ8" i="1"/>
  <c r="AL19" i="1"/>
  <c r="AJ19" i="1"/>
  <c r="AI19" i="1"/>
  <c r="AG19" i="1"/>
  <c r="AI21" i="1"/>
  <c r="AG21" i="1"/>
  <c r="AF24" i="1"/>
  <c r="AJ24" i="1"/>
  <c r="AH24" i="1"/>
  <c r="AL24" i="1"/>
  <c r="AL27" i="1"/>
  <c r="AJ27" i="1"/>
  <c r="BS65" i="1"/>
  <c r="BP67" i="1"/>
  <c r="BO67" i="1"/>
  <c r="BS67" i="1"/>
  <c r="BP76" i="1"/>
  <c r="BO76" i="1"/>
  <c r="BS76" i="1"/>
  <c r="AI27" i="1"/>
  <c r="AG27" i="1"/>
  <c r="AL30" i="1"/>
  <c r="AJ30" i="1"/>
  <c r="AH30" i="1"/>
  <c r="AL34" i="1"/>
  <c r="AJ34" i="1"/>
  <c r="AH34" i="1"/>
  <c r="AL36" i="1"/>
  <c r="AJ36" i="1"/>
  <c r="AH36" i="1"/>
  <c r="AL38" i="1"/>
  <c r="AJ38" i="1"/>
  <c r="AH38" i="1"/>
  <c r="AL41" i="1"/>
  <c r="AJ41" i="1"/>
  <c r="AI41" i="1"/>
  <c r="AG41" i="1"/>
  <c r="AG43" i="1"/>
  <c r="AL45" i="1"/>
  <c r="AL47" i="1"/>
  <c r="AJ47" i="1"/>
  <c r="AI47" i="1"/>
  <c r="AL50" i="1"/>
  <c r="AJ50" i="1"/>
  <c r="AH50" i="1"/>
  <c r="AL65" i="1"/>
  <c r="AJ67" i="1"/>
  <c r="AI67" i="1"/>
  <c r="AL69" i="1"/>
  <c r="AJ69" i="1"/>
  <c r="AL80" i="1"/>
  <c r="AJ80" i="1"/>
  <c r="AF85" i="1"/>
  <c r="AL85" i="1"/>
  <c r="BQ6" i="1"/>
  <c r="BO6" i="1"/>
  <c r="BM6" i="1"/>
  <c r="BS34" i="1"/>
  <c r="BQ34" i="1"/>
  <c r="BO34" i="1"/>
  <c r="BM34" i="1"/>
  <c r="BS36" i="1"/>
  <c r="BQ36" i="1"/>
  <c r="BO36" i="1"/>
  <c r="BM36" i="1"/>
  <c r="BS38" i="1"/>
  <c r="BQ38" i="1"/>
  <c r="BO38" i="1"/>
  <c r="BM38" i="1"/>
  <c r="BS41" i="1"/>
  <c r="BQ41" i="1"/>
  <c r="BO41" i="1"/>
  <c r="BM41" i="1"/>
  <c r="BS43" i="1"/>
  <c r="BQ43" i="1"/>
  <c r="BO43" i="1"/>
  <c r="BM43" i="1"/>
  <c r="BS45" i="1"/>
  <c r="BQ45" i="1"/>
  <c r="BO45" i="1"/>
  <c r="BM45" i="1"/>
  <c r="BS47" i="1"/>
  <c r="BQ47" i="1"/>
  <c r="BO47" i="1"/>
  <c r="BM47" i="1"/>
  <c r="BS50" i="1"/>
  <c r="BQ50" i="1"/>
  <c r="BO50" i="1"/>
  <c r="BM50" i="1"/>
  <c r="BQ62" i="1"/>
  <c r="BM62" i="1"/>
  <c r="BQ69" i="1"/>
  <c r="BM69" i="1"/>
  <c r="BQ80" i="1"/>
  <c r="BM80" i="1"/>
  <c r="BQ85" i="1"/>
  <c r="BM85" i="1"/>
  <c r="AM21" i="1"/>
  <c r="AG62" i="1"/>
  <c r="AH65" i="1"/>
  <c r="AK67" i="1"/>
  <c r="AH76" i="1"/>
  <c r="AM76" i="1"/>
  <c r="AI85" i="1"/>
  <c r="AG85" i="1"/>
  <c r="AG6" i="1"/>
  <c r="AG67" i="1"/>
  <c r="AI69" i="1"/>
  <c r="AK21" i="1"/>
  <c r="AK62" i="1"/>
  <c r="AK65" i="1"/>
  <c r="BS30" i="1"/>
  <c r="BR30" i="1"/>
  <c r="BQ30" i="1"/>
  <c r="BP30" i="1"/>
  <c r="BO30" i="1"/>
  <c r="BM30" i="1"/>
  <c r="BR65" i="1"/>
  <c r="BQ65" i="1"/>
  <c r="BP65" i="1"/>
  <c r="BN67" i="1"/>
  <c r="BM67" i="1"/>
  <c r="BR67" i="1"/>
  <c r="BQ67" i="1"/>
  <c r="BN76" i="1"/>
  <c r="BM76" i="1"/>
  <c r="AF62" i="1"/>
  <c r="AJ6" i="1"/>
  <c r="AL6" i="1"/>
  <c r="AM8" i="1"/>
  <c r="AK8" i="1"/>
  <c r="AI8" i="1"/>
  <c r="AH8" i="1"/>
  <c r="AG8" i="1"/>
  <c r="AM19" i="1"/>
  <c r="AK19" i="1"/>
  <c r="AH19" i="1"/>
  <c r="AF21" i="1"/>
  <c r="AH21" i="1"/>
  <c r="AI24" i="1"/>
  <c r="AM24" i="1"/>
  <c r="AK24" i="1"/>
  <c r="AM27" i="1"/>
  <c r="AK27" i="1"/>
  <c r="AH27" i="1"/>
  <c r="AM30" i="1"/>
  <c r="AK30" i="1"/>
  <c r="AI30" i="1"/>
  <c r="AG30" i="1"/>
  <c r="AM34" i="1"/>
  <c r="AK34" i="1"/>
  <c r="AI34" i="1"/>
  <c r="AG34" i="1"/>
  <c r="AM36" i="1"/>
  <c r="AK36" i="1"/>
  <c r="AI36" i="1"/>
  <c r="AG36" i="1"/>
  <c r="AM38" i="1"/>
  <c r="AK38" i="1"/>
  <c r="AI38" i="1"/>
  <c r="AG38" i="1"/>
  <c r="AM41" i="1"/>
  <c r="AK41" i="1"/>
  <c r="AH41" i="1"/>
  <c r="AF43" i="1"/>
  <c r="AH43" i="1"/>
  <c r="AM43" i="1"/>
  <c r="AF45" i="1"/>
  <c r="AM45" i="1"/>
  <c r="AK45" i="1"/>
  <c r="AM47" i="1"/>
  <c r="AK47" i="1"/>
  <c r="AH47" i="1"/>
  <c r="AM50" i="1"/>
  <c r="AK50" i="1"/>
  <c r="AI50" i="1"/>
  <c r="AG50" i="1"/>
  <c r="AM62" i="1"/>
  <c r="AF65" i="1"/>
  <c r="AM65" i="1"/>
  <c r="AF67" i="1"/>
  <c r="AH67" i="1"/>
  <c r="AM69" i="1"/>
  <c r="AK69" i="1"/>
  <c r="AH69" i="1"/>
  <c r="AF76" i="1"/>
  <c r="AM80" i="1"/>
  <c r="AK80" i="1"/>
  <c r="AH80" i="1"/>
  <c r="AM85" i="1"/>
  <c r="AK85" i="1"/>
  <c r="BS6" i="1"/>
  <c r="BR6" i="1"/>
  <c r="BP6" i="1"/>
  <c r="BN6" i="1"/>
  <c r="BS8" i="1"/>
  <c r="BR8" i="1"/>
  <c r="BQ8" i="1"/>
  <c r="BP8" i="1"/>
  <c r="BO8" i="1"/>
  <c r="BN8" i="1"/>
  <c r="BM8" i="1"/>
  <c r="BS19" i="1"/>
  <c r="BR19" i="1"/>
  <c r="BQ19" i="1"/>
  <c r="BP19" i="1"/>
  <c r="BO19" i="1"/>
  <c r="BN19" i="1"/>
  <c r="BM19" i="1"/>
  <c r="BS21" i="1"/>
  <c r="BR21" i="1"/>
  <c r="BQ21" i="1"/>
  <c r="BP21" i="1"/>
  <c r="BO21" i="1"/>
  <c r="BN21" i="1"/>
  <c r="BM21" i="1"/>
  <c r="BS24" i="1"/>
  <c r="BR24" i="1"/>
  <c r="BQ24" i="1"/>
  <c r="BP24" i="1"/>
  <c r="BO24" i="1"/>
  <c r="BN24" i="1"/>
  <c r="BM24" i="1"/>
  <c r="BS27" i="1"/>
  <c r="BR27" i="1"/>
  <c r="BQ27" i="1"/>
  <c r="BP27" i="1"/>
  <c r="BO27" i="1"/>
  <c r="BN27" i="1"/>
  <c r="BM27" i="1"/>
  <c r="BM65" i="1"/>
  <c r="BQ76" i="1"/>
  <c r="BO65" i="1"/>
  <c r="BL30" i="1"/>
  <c r="BR34" i="1"/>
  <c r="BP34" i="1"/>
  <c r="BN34" i="1"/>
  <c r="BR36" i="1"/>
  <c r="BP36" i="1"/>
  <c r="BN36" i="1"/>
  <c r="BR38" i="1"/>
  <c r="BP38" i="1"/>
  <c r="BN38" i="1"/>
  <c r="BR41" i="1"/>
  <c r="BP41" i="1"/>
  <c r="BN41" i="1"/>
  <c r="BR43" i="1"/>
  <c r="BP43" i="1"/>
  <c r="BN43" i="1"/>
  <c r="BR45" i="1"/>
  <c r="BP45" i="1"/>
  <c r="BN45" i="1"/>
  <c r="BR47" i="1"/>
  <c r="BP47" i="1"/>
  <c r="BN47" i="1"/>
  <c r="BR50" i="1"/>
  <c r="BP50" i="1"/>
  <c r="BN50" i="1"/>
  <c r="BR62" i="1"/>
  <c r="BP62" i="1"/>
  <c r="BN62" i="1"/>
  <c r="BL65" i="1"/>
  <c r="BN65" i="1"/>
  <c r="BL67" i="1"/>
  <c r="BR69" i="1"/>
  <c r="BP69" i="1"/>
  <c r="BN69" i="1"/>
  <c r="BL76" i="1"/>
  <c r="BR76" i="1"/>
  <c r="BR80" i="1"/>
  <c r="BP80" i="1"/>
  <c r="BN80" i="1"/>
  <c r="BR85" i="1"/>
  <c r="BP85" i="1"/>
  <c r="BN85" i="1"/>
  <c r="AX3" i="3" l="1"/>
  <c r="AW3" i="3"/>
</calcChain>
</file>

<file path=xl/sharedStrings.xml><?xml version="1.0" encoding="utf-8"?>
<sst xmlns="http://schemas.openxmlformats.org/spreadsheetml/2006/main" count="3970" uniqueCount="805">
  <si>
    <t>Protein</t>
  </si>
  <si>
    <t>Protein Description</t>
  </si>
  <si>
    <t>Protein Position</t>
  </si>
  <si>
    <t>Modified Peptide Sequence Window</t>
  </si>
  <si>
    <t>Modifications</t>
  </si>
  <si>
    <t>Best -10logP</t>
  </si>
  <si>
    <t>Best AScore</t>
  </si>
  <si>
    <t>sp|P43215|MPAP6_PHLPR</t>
  </si>
  <si>
    <t>Pollen allergen Phl p 6 OS=Phleum pratense GN=PHLPVI PE=1 SV=1</t>
  </si>
  <si>
    <t>E21</t>
  </si>
  <si>
    <t>VLGLATSPTAeGGKATTEEQK</t>
  </si>
  <si>
    <t>Pyro-glu from E</t>
  </si>
  <si>
    <t>N/A</t>
  </si>
  <si>
    <t>K24</t>
  </si>
  <si>
    <t>LATSPTAEGGkATTEEQKLIE</t>
  </si>
  <si>
    <t>Lysine oxidation to aminoadipic semialdehyde</t>
  </si>
  <si>
    <t>K31</t>
  </si>
  <si>
    <t>EGGKATTEEQkLIEDVNASFR</t>
  </si>
  <si>
    <t>Acetylation (K)</t>
  </si>
  <si>
    <t>M44</t>
  </si>
  <si>
    <t>EDVNASFRAAmATTANVPPAD</t>
  </si>
  <si>
    <t>Oxidation (M)</t>
  </si>
  <si>
    <t>Y56</t>
  </si>
  <si>
    <t>TTANVPPADKyKTFEAAFTVS</t>
  </si>
  <si>
    <t>Hexose (NSY)</t>
  </si>
  <si>
    <t>K68</t>
  </si>
  <si>
    <t>TFEAAFTVSSkRNLADAVSKA</t>
  </si>
  <si>
    <t>4-hydroxynonenal (HNE)</t>
  </si>
  <si>
    <t>I118</t>
  </si>
  <si>
    <t>FVLHFSEALRiIAGTPEVHAV</t>
  </si>
  <si>
    <t>Carbamylation</t>
  </si>
  <si>
    <t>P123</t>
  </si>
  <si>
    <t>SEALRIIAGTpEVHAVKPGA*</t>
  </si>
  <si>
    <t>Oxidation or Hydroxylation</t>
  </si>
  <si>
    <t>H126</t>
  </si>
  <si>
    <t>LRIIAGTPEVhAVKPGA****</t>
  </si>
  <si>
    <t>Oxidation (HW)</t>
  </si>
  <si>
    <t>O65868|O65868_PHLPR</t>
  </si>
  <si>
    <t>Phl p6 allergen OS=Phleum pratense GN=Phl p6 PE=2 SV=1</t>
  </si>
  <si>
    <t>E27</t>
  </si>
  <si>
    <t>M50</t>
  </si>
  <si>
    <t>EDINASFRAAmATTANVPPAD</t>
  </si>
  <si>
    <t>Y62</t>
  </si>
  <si>
    <t>K74</t>
  </si>
  <si>
    <t>I124</t>
  </si>
  <si>
    <t>FVLHFSEALHiIAGTPEVHAV</t>
  </si>
  <si>
    <t>P129</t>
  </si>
  <si>
    <t>SEALHIIAGTpEVHAVKPGA*</t>
  </si>
  <si>
    <t>H132</t>
  </si>
  <si>
    <t>LHIIAGTPEVhAVKPGA****</t>
  </si>
  <si>
    <t>Q9XG86|Q9XG86_PHLPR</t>
  </si>
  <si>
    <t>Polygalacturonase (Fragment) OS=Phleum pratense GN=pg PE=2 SV=1</t>
  </si>
  <si>
    <t>N163</t>
  </si>
  <si>
    <t>DALIEGITLLnAKFFHMNIYE</t>
  </si>
  <si>
    <t>Deamidation (NQ)</t>
  </si>
  <si>
    <t>K165</t>
  </si>
  <si>
    <t>LIEGITLLNAkFFHMNIYECK</t>
  </si>
  <si>
    <t>Amidation</t>
  </si>
  <si>
    <t>T382</t>
  </si>
  <si>
    <t>TMAVCTNAKVtAKGVSEANTC</t>
  </si>
  <si>
    <t>Propionamide (K  X@N-term)</t>
  </si>
  <si>
    <t>K384</t>
  </si>
  <si>
    <t>AVCTNAKVTAkGVSEANTCAA</t>
  </si>
  <si>
    <t>Methylation(KR)</t>
  </si>
  <si>
    <t>sp|Q8H6L7|PHLB_PHLPR</t>
  </si>
  <si>
    <t>Pollen allergen Phl p 11 OS=Phleum pratense PE=1 SV=1</t>
  </si>
  <si>
    <t>V97</t>
  </si>
  <si>
    <t>EIEEFRDRARvPLTSNNGIKQ</t>
  </si>
  <si>
    <t>Ethylation</t>
  </si>
  <si>
    <t>S101</t>
  </si>
  <si>
    <t>FRDRARVPLTsNNGIKQQGIR</t>
  </si>
  <si>
    <t>Dehydration</t>
  </si>
  <si>
    <t>N103</t>
  </si>
  <si>
    <t>DRARVPLTSNnGIKQQGIRYA</t>
  </si>
  <si>
    <t>K6Z6P5|K6Z6P5_PHLPR</t>
  </si>
  <si>
    <t>Uncharacterized protein (Fragment) OS=Phleum pratense PE=2 SV=1</t>
  </si>
  <si>
    <t>S26</t>
  </si>
  <si>
    <t>SVLSANKDPRsTYADPVELAE</t>
  </si>
  <si>
    <t>Phosphorylation to amine thiol</t>
  </si>
  <si>
    <t>M37</t>
  </si>
  <si>
    <t>TYADPVELAEmEVSAAFHLFS</t>
  </si>
  <si>
    <t>M48</t>
  </si>
  <si>
    <t>EVSAAFHLFSmAVTAARSQQW</t>
  </si>
  <si>
    <t>I1HRD1|I1HRD1_BRADI</t>
  </si>
  <si>
    <t>Profilin OS=Brachypodium distachyon GN=LOC100822123 PE=3 SV=1</t>
  </si>
  <si>
    <t>M73</t>
  </si>
  <si>
    <t>TGLFLASAKYmVIQGEPGAVI</t>
  </si>
  <si>
    <t>D107</t>
  </si>
  <si>
    <t>TGQALVVGIYdEPMTPGQCNM</t>
  </si>
  <si>
    <t>Carboxylation (DKW)</t>
  </si>
  <si>
    <t>E128</t>
  </si>
  <si>
    <t>VVERLGDYLVeQGM*******</t>
  </si>
  <si>
    <t>Sodium adduct</t>
  </si>
  <si>
    <t>Replacement of 2 protons by iron</t>
  </si>
  <si>
    <t>sp|O24650|PROF2_PHLPR</t>
  </si>
  <si>
    <t>Profilin-2 OS=Phleum pratense GN=PRO2 PE=1 SV=1</t>
  </si>
  <si>
    <t>S2</t>
  </si>
  <si>
    <t>*********MsWQTYVDEHLM</t>
  </si>
  <si>
    <t>Acetylation (N-term)</t>
  </si>
  <si>
    <t>TGMFVAGAKYmVIQGEPGAVI</t>
  </si>
  <si>
    <t>Q40967|Q40967_PHLPR</t>
  </si>
  <si>
    <t>Pollen allergen Phl pI OS=Phleum pratense GN=phlpI.p4 PE=2 SV=2</t>
  </si>
  <si>
    <t>N119</t>
  </si>
  <si>
    <t>EPVVVHITDDnEEPIAAYHFD</t>
  </si>
  <si>
    <t>Ammonia-loss (N)</t>
  </si>
  <si>
    <t>G9I6G4|G9I6G4_9POAL</t>
  </si>
  <si>
    <t>Profilin OS=Secale cereale x Triticum turgidum subsp. durum PE=2 SV=1</t>
  </si>
  <si>
    <t>M117</t>
  </si>
  <si>
    <t>EEPMTPGQCNmVVERLGDYLV</t>
  </si>
  <si>
    <t>Q69B42|Q69B42_PHLPR</t>
  </si>
  <si>
    <t>Phl p 3 allergen (Fragment) OS=Phleum pratense PE=1 SV=1</t>
  </si>
  <si>
    <t>Q37</t>
  </si>
  <si>
    <t>GDSLAEVELRqHGSEEWEPLT</t>
  </si>
  <si>
    <t>Pyro-glu from Q</t>
  </si>
  <si>
    <t>K6Z7H4|K6Z7H4_PHLPR</t>
  </si>
  <si>
    <t>Peroxidase (Fragment) OS=Phleum pratense PE=2 SV=1</t>
  </si>
  <si>
    <t>Q12</t>
  </si>
  <si>
    <t>LGLLAPLASAqLSREFYKASC</t>
  </si>
  <si>
    <t>sp|P93124|MPAG3_DACGL</t>
  </si>
  <si>
    <t>Pollen allergen Dac g 3 (Fragment) OS=Dactylis glomerata PE=1 SV=1</t>
  </si>
  <si>
    <t>Q36</t>
  </si>
  <si>
    <t>GDTLAEVELRqHGSEEWEPLT</t>
  </si>
  <si>
    <t>M74</t>
  </si>
  <si>
    <t>FNFRFMSKGGmRNVFDEVIPT</t>
  </si>
  <si>
    <t>K87</t>
  </si>
  <si>
    <t>VFDEVIPTAFkIGTTYTPEE*</t>
  </si>
  <si>
    <t>Levuglandinyl-lysine anhyropyrrole adduct</t>
  </si>
  <si>
    <t>K7AFE9|K7AFE9_PHLPR</t>
  </si>
  <si>
    <t>N20</t>
  </si>
  <si>
    <t>KFFVGGNWKCnGTTDQVDKIV</t>
  </si>
  <si>
    <t>U3MZM9|U3MZM9_WHEAT</t>
  </si>
  <si>
    <t>Actin-depolymerizing factor 4 OS=Triticum aestivum GN=ADF4 PE=2 SV=1</t>
  </si>
  <si>
    <t>*********MsNSASGMAVCD</t>
  </si>
  <si>
    <t>K7AKW0|K7AKW0_PHLPR</t>
  </si>
  <si>
    <t>D20</t>
  </si>
  <si>
    <t>AAIEIGNGAAdAASSLYLFGE</t>
  </si>
  <si>
    <t>F2EFW3|F2EFW3_HORVV</t>
  </si>
  <si>
    <t>Predicted protein OS=Hordeum vulgare subsp. vulgare PE=2 SV=1</t>
  </si>
  <si>
    <t>A2</t>
  </si>
  <si>
    <t>*********MaNSASGMAVSD</t>
  </si>
  <si>
    <t>W5DUK6|W5DUK6_WHEAT</t>
  </si>
  <si>
    <t>Nucleoside diphosphate kinase OS=Triticum aestivum PE=3 SV=1</t>
  </si>
  <si>
    <t>M1</t>
  </si>
  <si>
    <t>**********mEQTFIMIKPD</t>
  </si>
  <si>
    <t>A0A1D5Y8L3|A0A1D5Y8L3_WHEAT</t>
  </si>
  <si>
    <t>Uncharacterized protein OS=Triticum aestivum PE=3 SV=1</t>
  </si>
  <si>
    <t>A62</t>
  </si>
  <si>
    <t>DTSWLSQRKMaSHIVGYPRMG</t>
  </si>
  <si>
    <t>M8C958|M8C958_AEGTA</t>
  </si>
  <si>
    <t>Microtubule-associated protein TORTIFOLIA1 OS=Aegilops tauschii GN=F775_00974 PE=4 SV=1</t>
  </si>
  <si>
    <t>T192</t>
  </si>
  <si>
    <t>LFEVMGEQSKtVQSGAAACLA</t>
  </si>
  <si>
    <t>M217</t>
  </si>
  <si>
    <t>GAGPGPGVLAmFGKLGSRVFK</t>
  </si>
  <si>
    <t>M8CIL8|M8CIL8_AEGTA</t>
  </si>
  <si>
    <t>Leucyl-tRNA synthetase  cytoplasmic OS=Aegilops tauschii GN=F775_21603 PE=3 SV=1</t>
  </si>
  <si>
    <t>F744</t>
  </si>
  <si>
    <t>IEDFSSDATRfALADAGDGMD</t>
  </si>
  <si>
    <t>M753</t>
  </si>
  <si>
    <t>RFALADAGDGmDDANFVFETA</t>
  </si>
  <si>
    <t>A0A1D5UA31|A0A1D5UA31_WHEAT</t>
  </si>
  <si>
    <t>Uncharacterized protein OS=Triticum aestivum PE=4 SV=1</t>
  </si>
  <si>
    <t>S108</t>
  </si>
  <si>
    <t>YFHGGGFTVFsAATRPYDALC</t>
  </si>
  <si>
    <t>F2DID1|F2DID1_HORVV</t>
  </si>
  <si>
    <t>Casein kinase II subunit beta (Fragment) OS=Hordeum vulgare subsp. vulgare PE=2 SV=1</t>
  </si>
  <si>
    <t>Q281</t>
  </si>
  <si>
    <t>YVPRIFGFKVqKKT*******</t>
  </si>
  <si>
    <t>A0A0Q3GRY0|A0A0Q3GRY0_BRADI</t>
  </si>
  <si>
    <t>Uncharacterized protein OS=Brachypodium distachyon GN=BRADI_1g11290 PE=3 SV=1</t>
  </si>
  <si>
    <t>*********MsTAEATREENV</t>
  </si>
  <si>
    <t>A0A1D5U621|A0A1D5U621_WHEAT</t>
  </si>
  <si>
    <t>*********MsLIAGEEFQHI</t>
  </si>
  <si>
    <t>Dihydroxy</t>
  </si>
  <si>
    <t>K6ZXS1|K6ZXS1_PHLPR</t>
  </si>
  <si>
    <t>Q06I72|Q06I72_WHEAT</t>
  </si>
  <si>
    <t>B2ZWE8|B2ZWE8_PHLPR</t>
  </si>
  <si>
    <t>Methylation(others)</t>
  </si>
  <si>
    <t>B2ZWE9|B2ZWE9_PHLPR</t>
  </si>
  <si>
    <t>I1HPT3|I1HPT3_BRADI</t>
  </si>
  <si>
    <t>sp|P43213|MPAP1_PHLPR</t>
  </si>
  <si>
    <t>Best Ascore P1W</t>
  </si>
  <si>
    <t>Best Ascore P1T</t>
  </si>
  <si>
    <t>Best Ascore P1W2015</t>
  </si>
  <si>
    <t>Best Ascore P2W</t>
  </si>
  <si>
    <t>Best Ascore P2T</t>
  </si>
  <si>
    <t>P1W modified</t>
  </si>
  <si>
    <t>P1T unmodified</t>
  </si>
  <si>
    <t>P1W unmodified</t>
  </si>
  <si>
    <t>P1T modified</t>
  </si>
  <si>
    <t>P1W2015modified</t>
  </si>
  <si>
    <t>P1W2015 unmodified</t>
  </si>
  <si>
    <t>P2W modified</t>
  </si>
  <si>
    <t>P2W unmod</t>
  </si>
  <si>
    <t>P2T modified</t>
  </si>
  <si>
    <t>P2T unmod</t>
  </si>
  <si>
    <t>P2W2015modified</t>
  </si>
  <si>
    <t>P2W2015unmod</t>
  </si>
  <si>
    <t>Ratio P2W2015 modified</t>
  </si>
  <si>
    <t>Ratio  P2T modified</t>
  </si>
  <si>
    <t>Ratio P2W modified</t>
  </si>
  <si>
    <t>Ratio  P1W2015 modified</t>
  </si>
  <si>
    <t>Ratio P1T modified</t>
  </si>
  <si>
    <t>Ratio P1W modified</t>
  </si>
  <si>
    <t>NORMALIZED NORMALIZED NORMALIZED NORMLAIZED NORMALIZED NORMALIZED</t>
  </si>
  <si>
    <t>Sum</t>
  </si>
  <si>
    <t>P2/P1</t>
  </si>
  <si>
    <t>Ratio P1W/Avg modified</t>
  </si>
  <si>
    <t>Ratio P1T/Avg modified</t>
  </si>
  <si>
    <t>Ratio  P1W2015/Avg modified</t>
  </si>
  <si>
    <t>Ratio P2W/Avg modified</t>
  </si>
  <si>
    <t>Ratio P2W2013/Avg modified</t>
  </si>
  <si>
    <t>Ratio  P2T/Avg modified</t>
  </si>
  <si>
    <t>Ratio P2W2015/Avg modified</t>
  </si>
  <si>
    <t>Oxidative Modifications</t>
  </si>
  <si>
    <t xml:space="preserve"> P2/P1</t>
  </si>
  <si>
    <t>XIC area modif P1</t>
  </si>
  <si>
    <t>XIC area modif P2</t>
  </si>
  <si>
    <t>XIC area total P1</t>
  </si>
  <si>
    <t>XIC area total P2</t>
  </si>
  <si>
    <t>Carboxylation (E)</t>
  </si>
  <si>
    <t>¥</t>
  </si>
  <si>
    <t>Oxidation or Hydroxylation (P, D)</t>
  </si>
  <si>
    <t>Hexose (S,Y)</t>
  </si>
  <si>
    <t>Sulphone (M)</t>
  </si>
  <si>
    <t>Carbamylation (K,Y)</t>
  </si>
  <si>
    <t>Dihydroxy (Y)</t>
  </si>
  <si>
    <t>Methylation(C-term)</t>
  </si>
  <si>
    <t>Formylation</t>
  </si>
  <si>
    <t>Deamidation followed by a methylation</t>
  </si>
  <si>
    <t>Physiologic MODIFICATIONS</t>
  </si>
  <si>
    <t>AVRG</t>
  </si>
  <si>
    <t>SD</t>
  </si>
  <si>
    <t>P1 mod</t>
  </si>
  <si>
    <t>P2 mod</t>
  </si>
  <si>
    <t>P1 tot</t>
  </si>
  <si>
    <t>P2 tot</t>
  </si>
  <si>
    <t>P1W total</t>
  </si>
  <si>
    <t>P1T total</t>
  </si>
  <si>
    <t>P2T total</t>
  </si>
  <si>
    <t>P2W total</t>
  </si>
  <si>
    <t>P2W2015total</t>
  </si>
  <si>
    <t xml:space="preserve">P1W2015 </t>
  </si>
  <si>
    <t>P1W2015 unmod</t>
  </si>
  <si>
    <t>XIC area  total P1</t>
  </si>
  <si>
    <t>Sulphone</t>
  </si>
  <si>
    <t>RLGDYLVEQGm**********</t>
  </si>
  <si>
    <t>M131</t>
  </si>
  <si>
    <t>Profilin OS=Hordeum vulgare subsp. vulgare PE=2 SV=1</t>
  </si>
  <si>
    <t>F2CT70|F2CT70_HORVV</t>
  </si>
  <si>
    <t>M18</t>
  </si>
  <si>
    <t>Phl p6 IgE binding (Fragment) OS=Phleum pratense PE=2 SV=1</t>
  </si>
  <si>
    <t>O65869|O65869_PHLPR</t>
  </si>
  <si>
    <t>Q6LAG9|Q6LAG9_PHLPR</t>
  </si>
  <si>
    <t>HTVERGGAHKqGPNLSGLFGR</t>
  </si>
  <si>
    <t>A0A1D5UJX5|A0A1D5UJX5_WHEAT</t>
  </si>
  <si>
    <t>IAFFRKEPLKeCGGILQAYDL</t>
  </si>
  <si>
    <t>E126</t>
  </si>
  <si>
    <t>NVEDNRRALReLLFTTPGALQ</t>
  </si>
  <si>
    <t>E67</t>
  </si>
  <si>
    <t>APPEKKGVKNfAIDFLMGGVS</t>
  </si>
  <si>
    <t>F31</t>
  </si>
  <si>
    <t>ATP/ADP carrier protein OS=Triticum turgidum PE=2 SV=1</t>
  </si>
  <si>
    <t>Q41628|Q41628_TRITU</t>
  </si>
  <si>
    <t>not important</t>
  </si>
  <si>
    <t>Propionamide</t>
  </si>
  <si>
    <t>VVLAKSPDTTcSEIEEFRDRA</t>
  </si>
  <si>
    <t>C85</t>
  </si>
  <si>
    <t>Phenethyl isothiocyanate</t>
  </si>
  <si>
    <t>FIEKVDSALKvAATAANAAAA</t>
  </si>
  <si>
    <t>V163</t>
  </si>
  <si>
    <t>Major allergen Phl p 5 (Fragment) OS=Phleum pratense GN=Phl p 5 Iso 618II8 PE=2 SV=1</t>
  </si>
  <si>
    <t>P93467|P93467_PHLPR</t>
  </si>
  <si>
    <t>MSKGGMRNVFdEVIPTAFKIG</t>
  </si>
  <si>
    <t>D79</t>
  </si>
  <si>
    <t>P97</t>
  </si>
  <si>
    <t>absent</t>
  </si>
  <si>
    <t>RTGDGSIVTTmLQGTGAGARG</t>
  </si>
  <si>
    <t>M253</t>
  </si>
  <si>
    <t>Uncharacterized protein OS=Triticum urartu GN=TRIUR3_34001 PE=4 SV=1</t>
  </si>
  <si>
    <t>M7YR66|M7YR66_TRIUA</t>
  </si>
  <si>
    <t>QTPFKSYLSDmLALVKKEAAE</t>
  </si>
  <si>
    <t>M101</t>
  </si>
  <si>
    <t>Cytochrome b-c1 complex subunit 7 OS=Triticum aestivum PE=3 SV=1</t>
  </si>
  <si>
    <t>A0A1D5ZJM0|A0A1D5ZJM0_WHEAT</t>
  </si>
  <si>
    <t>RKSCSEFNNPmPSTGGSVIRI</t>
  </si>
  <si>
    <t>M305</t>
  </si>
  <si>
    <t>PLKAGQAPKYmVFACADSRVC</t>
  </si>
  <si>
    <t>M39</t>
  </si>
  <si>
    <t>Carbonic anhydrase OS=Brachypodium distachyon GN=BRADI2G44856 PE=3 SV=1</t>
  </si>
  <si>
    <t>TLEQREAGSTmTVVAEQTKAI</t>
  </si>
  <si>
    <t>M148</t>
  </si>
  <si>
    <t>Triosephosphate isomerase (Fragment) OS=Phleum pratense PE=2 SV=1</t>
  </si>
  <si>
    <t>K6Z6H6|K6Z6H6_PHLPR</t>
  </si>
  <si>
    <t>AQGPKATFEAmYLGTCKTLTP</t>
  </si>
  <si>
    <t>M276</t>
  </si>
  <si>
    <t>Pollen allergen Phl p 4.0202 (Fragment) OS=Phleum pratense GN=phlp4 PE=1 SV=1</t>
  </si>
  <si>
    <t>DEPMTPGQCNmVVERLGDYLV</t>
  </si>
  <si>
    <t>TGLLLGSAKYmVIQGEPGAVI</t>
  </si>
  <si>
    <t>DEPGHLAPTGmFVAGAKYMVI</t>
  </si>
  <si>
    <t>M65</t>
  </si>
  <si>
    <t>DEPMTPGQCNmVVERLGDYLL</t>
  </si>
  <si>
    <t>Profilin-8 OS=Phleum pratense PE=1 SV=1</t>
  </si>
  <si>
    <t>sp|A4KA36|PROF8_PHLPR</t>
  </si>
  <si>
    <t>ALVVGIYDEPmTPGQCNMVVE</t>
  </si>
  <si>
    <t>M110</t>
  </si>
  <si>
    <t>TGMFVAAAKYmVIQGEPGAVI</t>
  </si>
  <si>
    <t>DEPGHLAPTGmFVAAAKYMVI</t>
  </si>
  <si>
    <t>QFKPEEITGImKDFDEPGHLA</t>
  </si>
  <si>
    <t>M51</t>
  </si>
  <si>
    <t>M75</t>
  </si>
  <si>
    <t>H100</t>
  </si>
  <si>
    <t>KATTEEQKLIeKINDGFKAAL</t>
  </si>
  <si>
    <t>E32</t>
  </si>
  <si>
    <t>Major allergen Phl p 5 (Fragment) OS=Phleum pratense PE=2 SV=1</t>
  </si>
  <si>
    <t>O65320|O65320_PHLPR</t>
  </si>
  <si>
    <t>VLDFCDDALIeGITLLNAKFF</t>
  </si>
  <si>
    <t>E157</t>
  </si>
  <si>
    <t>GSAKYMVIQGePGAVIRGKKG</t>
  </si>
  <si>
    <t>E78</t>
  </si>
  <si>
    <t>SKGGMRNVFDeVIPTAFKIGT</t>
  </si>
  <si>
    <t>E80</t>
  </si>
  <si>
    <t>ELRQHGSEEWePLTKKGNLWE</t>
  </si>
  <si>
    <t>E43</t>
  </si>
  <si>
    <t>EVELRQHGSEeWEPLTKKGNL</t>
  </si>
  <si>
    <t>E41</t>
  </si>
  <si>
    <t>AGAKYMVIQGePGAVIRGKKG</t>
  </si>
  <si>
    <t>AAAKYMVIQGePGAVIRGKKG</t>
  </si>
  <si>
    <t>EPLTKKGNVWeVKSSKPLVGP</t>
  </si>
  <si>
    <t>E54</t>
  </si>
  <si>
    <t>ELRQHGSEEWePLTKKGNVWE</t>
  </si>
  <si>
    <t>E44</t>
  </si>
  <si>
    <t>EVELRQHGSEeWEPLTKKGNV</t>
  </si>
  <si>
    <t>E42</t>
  </si>
  <si>
    <t>VPPADKYKTFeAAFTVSSKRN</t>
  </si>
  <si>
    <t>E66</t>
  </si>
  <si>
    <t>KATTEEQKLIeDINASFRAAM</t>
  </si>
  <si>
    <t>E40</t>
  </si>
  <si>
    <t>KSAEGATPEAkYDAYVATLSE</t>
  </si>
  <si>
    <t>K150</t>
  </si>
  <si>
    <t>Pollen allergen KBG 41 OS=Poa pratensis PE=1 SV=1</t>
  </si>
  <si>
    <t>sp|P22285|MPA92_POAPR</t>
  </si>
  <si>
    <t>WYGKPTGAGPkDNGGACGYKD</t>
  </si>
  <si>
    <t>K58</t>
  </si>
  <si>
    <t>Pollen allergen Phl p 1 OS=Phleum pratense GN=PHLPI PE=1 SV=1</t>
  </si>
  <si>
    <t>PGDTLAEVELrQHGSEEWEPL</t>
  </si>
  <si>
    <t>R35</t>
  </si>
  <si>
    <t>TPGQCNMVVErLGDYLLKQGL</t>
  </si>
  <si>
    <t>R121</t>
  </si>
  <si>
    <t>APTGMFVAAAkYMVIQGEPGA</t>
  </si>
  <si>
    <t>K71</t>
  </si>
  <si>
    <t>PGDSLAEVELrQHGSEEWEPL</t>
  </si>
  <si>
    <t>R36</t>
  </si>
  <si>
    <t>KKLVLDIKYTrPGDSLAEVEL</t>
  </si>
  <si>
    <t>R25</t>
  </si>
  <si>
    <t>NAADHAAPEDkYEAFVLHFSE</t>
  </si>
  <si>
    <t>K110</t>
  </si>
  <si>
    <t>FEAAFTVSSKrNLADAVSKAP</t>
  </si>
  <si>
    <t>R75</t>
  </si>
  <si>
    <t>EGGKATTEEQkLIEDINASFR</t>
  </si>
  <si>
    <t>K37</t>
  </si>
  <si>
    <t>K78</t>
  </si>
  <si>
    <t>GANFRAPVEPy**********</t>
  </si>
  <si>
    <t>Y448</t>
  </si>
  <si>
    <t>Enolase 1 OS=Aegilops tauschii GN=F775_26686 PE=3 SV=1</t>
  </si>
  <si>
    <t>M8B8V9|M8B8V9_AEGTA</t>
  </si>
  <si>
    <t>ISD (z+2)-series</t>
  </si>
  <si>
    <t>**********aVQVTFTVQKG</t>
  </si>
  <si>
    <t>A1</t>
  </si>
  <si>
    <t>Homoserine</t>
  </si>
  <si>
    <t>KTGQALVVGIyDEPMTPGQCN</t>
  </si>
  <si>
    <t>Y106</t>
  </si>
  <si>
    <t>SSKRNLADAVsKAPQLVPKLD</t>
  </si>
  <si>
    <t>S82</t>
  </si>
  <si>
    <t>S50</t>
  </si>
  <si>
    <t>LWFPGGLAEWkSNLHPWIYEN</t>
  </si>
  <si>
    <t>K139</t>
  </si>
  <si>
    <t>Nucleoside diphosphate kinase OS=Aegilops tauschii GN=F775_31364 PE=3 SV=1</t>
  </si>
  <si>
    <t>M8B9H9|M8B9H9_AEGTA</t>
  </si>
  <si>
    <t>CNMVVERLGDyLVEQGM****</t>
  </si>
  <si>
    <t>Y125</t>
  </si>
  <si>
    <t>PTGLLLGSAKyMVIQGEPGAV</t>
  </si>
  <si>
    <t>Y72</t>
  </si>
  <si>
    <t>PTGMFVAGAKyMVIQGEPGAV</t>
  </si>
  <si>
    <t>PTGMFVAAAKyMVIQGEPGAV</t>
  </si>
  <si>
    <t>NLADAVSKAPqLVPKLDEVYN</t>
  </si>
  <si>
    <t>Q86</t>
  </si>
  <si>
    <t>Q54</t>
  </si>
  <si>
    <t>PMTRFDQSLLnISENCRALSN</t>
  </si>
  <si>
    <t>N166</t>
  </si>
  <si>
    <t>Uncharacterized protein OS=Brachypodium distachyon GN=BRADI4G38250 PE=4 SV=1</t>
  </si>
  <si>
    <t>I1ISY0|I1ISY0_BRADI</t>
  </si>
  <si>
    <t>SRFCMFNDDVqGTAGVALAGL</t>
  </si>
  <si>
    <t>Q305</t>
  </si>
  <si>
    <t>Malic enzyme OS=Triticum aestivum PE=3 SV=1</t>
  </si>
  <si>
    <t>A0A1D5RQS1|A0A1D5RQS1_WHEAT</t>
  </si>
  <si>
    <t>QRYRSRFCMFnDDVQGTAGVA</t>
  </si>
  <si>
    <t>N301</t>
  </si>
  <si>
    <t>ESITAFARRRqRGVCVLSGAG</t>
  </si>
  <si>
    <t>Q141</t>
  </si>
  <si>
    <t>W5GFV8|W5GFV8_WHEAT</t>
  </si>
  <si>
    <t>WSLKAAIEIGnGAADAASSLY</t>
  </si>
  <si>
    <t>N16</t>
  </si>
  <si>
    <t>VPLTSNNGIKqQGIRYANPIA</t>
  </si>
  <si>
    <t>Q107</t>
  </si>
  <si>
    <t>AATAANAAAAnDKFTVFEAAF</t>
  </si>
  <si>
    <t>N174</t>
  </si>
  <si>
    <t>LLGSAKYMVIqGEPGAVIRGK</t>
  </si>
  <si>
    <t>Q76</t>
  </si>
  <si>
    <t>FVAGAKYMVIqGEPGAVIRGK</t>
  </si>
  <si>
    <t>FVAAAKYMVIqGEPGAVIRGK</t>
  </si>
  <si>
    <t>KSSKPLVGPFnFRFMSKGGMR</t>
  </si>
  <si>
    <t>N66</t>
  </si>
  <si>
    <t>**AVQVTFTVqKGSDPKKLVL</t>
  </si>
  <si>
    <t>Q9</t>
  </si>
  <si>
    <t>********AVqVTFTVQKGSD</t>
  </si>
  <si>
    <t>Q3</t>
  </si>
  <si>
    <t>EAAFTVSSKRnLADAVSKAPQ</t>
  </si>
  <si>
    <t>N76</t>
  </si>
  <si>
    <t>N44</t>
  </si>
  <si>
    <t>AEGGKATTEEqKLIEDVNASF</t>
  </si>
  <si>
    <t>DPKKLVLDIKyTRPGDSLAEV</t>
  </si>
  <si>
    <t>Y23</t>
  </si>
  <si>
    <t>SDPKKLVLDIkYTRPGDTLAE</t>
  </si>
  <si>
    <t>K21</t>
  </si>
  <si>
    <t>SKPLVGPFNFrFMSKGGMRNV</t>
  </si>
  <si>
    <t>R68</t>
  </si>
  <si>
    <t>SDPKKLVLDIkYTRPGDSLAE</t>
  </si>
  <si>
    <t>K22</t>
  </si>
  <si>
    <t>ATSPTAEGGKaTTEEQKLIED</t>
  </si>
  <si>
    <t>A31</t>
  </si>
  <si>
    <t>3-phosphoglyceryl</t>
  </si>
  <si>
    <t>GAATPTAGGYkV*********</t>
  </si>
  <si>
    <t>K332</t>
  </si>
  <si>
    <t>3-methyl-2-pyridyl isocyanate</t>
  </si>
  <si>
    <t>% of modified normalized P2</t>
  </si>
  <si>
    <t>% of modified normalized P1</t>
  </si>
  <si>
    <t>Ratio P2/Avg modified (normaliz)</t>
  </si>
  <si>
    <t>Ratio P1/Avg modif (normaliz)</t>
  </si>
  <si>
    <t>P2 unmodif (normalized)</t>
  </si>
  <si>
    <t>P2 modified (normalized)</t>
  </si>
  <si>
    <t>P1 unmodif (normalized)</t>
  </si>
  <si>
    <t>P1 modified (normalized)</t>
  </si>
  <si>
    <t>Ratio P2/Avg modified</t>
  </si>
  <si>
    <t>Ratio P1/Avg modified</t>
  </si>
  <si>
    <t>P2 unmodified</t>
  </si>
  <si>
    <t>P2 modified</t>
  </si>
  <si>
    <t>P1 unmodified</t>
  </si>
  <si>
    <t>P1 modified</t>
  </si>
  <si>
    <t>Best AScore_Group 2</t>
  </si>
  <si>
    <t>Best AScore_Group 1</t>
  </si>
  <si>
    <t>Ratio Group modified: the ratio of the group modified area with respect to the average of the modified area
for all groups.
• Ratio Group modified (normalized): the ratio of the group modified area with respect to the average of the
modified area for all groups, after applying the protein level normalization.</t>
  </si>
  <si>
    <t>EGLSYRSLQPeTFAVVDLNKM</t>
  </si>
  <si>
    <t>E99</t>
  </si>
  <si>
    <t>Fasciclin-like protein FLA34 OS=Triticum aestivum PE=2 SV=1</t>
  </si>
  <si>
    <t>Carbonic anhydrase OS=Brachypodium distachyon GN=LOC100834303 PE=3 SV=1</t>
  </si>
  <si>
    <t>VVAPQLPADLmIRIIAQGPKA</t>
  </si>
  <si>
    <t>M261</t>
  </si>
  <si>
    <t>Methylation(Protein N-term)</t>
  </si>
  <si>
    <t>*QEMAYWSLKaAIEIGNGAAD</t>
  </si>
  <si>
    <t>A10</t>
  </si>
  <si>
    <t>AAPEVKYAVFeAALTKAITAM</t>
  </si>
  <si>
    <t>E250</t>
  </si>
  <si>
    <t>Pollen allergen Lol p VA OS=Lolium perenne PE=2 SV=1</t>
  </si>
  <si>
    <t>Q9XF24|Q9XF24_LOLPR</t>
  </si>
  <si>
    <t>PNGGRVVVLNtVNLPLVKEVG</t>
  </si>
  <si>
    <t>T215</t>
  </si>
  <si>
    <t>F2D9Z5|F2D9Z5_HORVV</t>
  </si>
  <si>
    <t>E60</t>
  </si>
  <si>
    <t>AAPQVKYAVFeAALTKAITAM</t>
  </si>
  <si>
    <t>E214</t>
  </si>
  <si>
    <t>Group V allergen Phl p 5.0204 (Fragment) OS=Phleum pratense PE=2 SV=1</t>
  </si>
  <si>
    <t>Q9SBE0|Q9SBE0_PHLPR</t>
  </si>
  <si>
    <t>EALRVIAGALeVHAVKPVTEE</t>
  </si>
  <si>
    <t>E115</t>
  </si>
  <si>
    <t>KFDSFVASLTeALRVIAGALE</t>
  </si>
  <si>
    <t>E105</t>
  </si>
  <si>
    <t>WYGKPTGAGPkDTGGACGYKD</t>
  </si>
  <si>
    <t>K39</t>
  </si>
  <si>
    <t>Pollen allergen Sec c 1 (Fragment) OS=Secale cereale GN=secc1 PE=2 SV=1</t>
  </si>
  <si>
    <t>I4IY76|I4IY76_SECCE</t>
  </si>
  <si>
    <t>HGSEEWEPLTkKGNLWEVKSS</t>
  </si>
  <si>
    <t>K47</t>
  </si>
  <si>
    <t>R69</t>
  </si>
  <si>
    <t>HGSEEWEPLTkKGNVWEVKSS</t>
  </si>
  <si>
    <t>K48</t>
  </si>
  <si>
    <t>AATVAAAPQVkYAVFEAALTK</t>
  </si>
  <si>
    <t>K209</t>
  </si>
  <si>
    <t>TPAAAGAEAGkATTEEQKLIE</t>
  </si>
  <si>
    <t>K19</t>
  </si>
  <si>
    <t>S76</t>
  </si>
  <si>
    <t>GIAAENVIDVkLVDANGTLHD</t>
  </si>
  <si>
    <t>K182</t>
  </si>
  <si>
    <t>Pollen allergen Phl p 4.0102 (Fragment) OS=Phleum pratense GN=phlp4 PE=3 SV=1</t>
  </si>
  <si>
    <t>GIAAENVIDVkLVDANGKLHD</t>
  </si>
  <si>
    <t>Deoxy</t>
  </si>
  <si>
    <t>ANAPAEKGVKsFAIDFLMGGV</t>
  </si>
  <si>
    <t>S83</t>
  </si>
  <si>
    <t>Uncharacterized protein OS=Brachypodium distachyon GN=LOC100841537 PE=3 SV=1</t>
  </si>
  <si>
    <t>I1ID96|I1ID96_BRADI</t>
  </si>
  <si>
    <t>Q80</t>
  </si>
  <si>
    <t>PLTHFDQSLLnLSENCRYLSN</t>
  </si>
  <si>
    <t>N164</t>
  </si>
  <si>
    <t>Uncharacterized protein OS=Brachypodium distachyon GN=LOC100844869 PE=4 SV=1</t>
  </si>
  <si>
    <t>I1HDY8|I1HDY8_BRADI</t>
  </si>
  <si>
    <t>TGPKSVIEVRnGFTFLDLIVI</t>
  </si>
  <si>
    <t>N112</t>
  </si>
  <si>
    <t>Uncharacterized protein OS=Brachypodium distachyon GN=LOC100830469 PE=4 SV=1</t>
  </si>
  <si>
    <t>I1ISL8|I1ISL8_BRADI</t>
  </si>
  <si>
    <t>TGPKSVIEVRnGFTFLDLIVL</t>
  </si>
  <si>
    <t>N91</t>
  </si>
  <si>
    <t>K6Z7G9|K6Z7G9_PHLPR</t>
  </si>
  <si>
    <t>FRFMSKGGMRnVFDEVIPTAF</t>
  </si>
  <si>
    <t>TEEQKLIEDVnASFRAAMATT</t>
  </si>
  <si>
    <t>N37</t>
  </si>
  <si>
    <t>AYAATVAAAPqVKYAVFEAAL</t>
  </si>
  <si>
    <t>Q207</t>
  </si>
  <si>
    <t>CIPSLEAAVKqAYAATVAAAP</t>
  </si>
  <si>
    <t>Q196</t>
  </si>
  <si>
    <t>Ratio Group 4 modified</t>
  </si>
  <si>
    <t>Ratio Group 3 modified</t>
  </si>
  <si>
    <t>Ratio Group 2 modified</t>
  </si>
  <si>
    <t>Ratio Group 1 modified</t>
  </si>
  <si>
    <t>Group 4 unmodified</t>
  </si>
  <si>
    <t>Group 4 modified</t>
  </si>
  <si>
    <t>Group 3 unmodified</t>
  </si>
  <si>
    <t>Group 3 modified</t>
  </si>
  <si>
    <t>Group 2 unmodified</t>
  </si>
  <si>
    <t>Group 2 modified</t>
  </si>
  <si>
    <t>Group 1 unmodified</t>
  </si>
  <si>
    <t>Group 1 modified</t>
  </si>
  <si>
    <t>Best AScore_Group 4</t>
  </si>
  <si>
    <t>Best AScore_Group 3</t>
  </si>
  <si>
    <t>P1W modified (normaliz</t>
  </si>
  <si>
    <t>P1W unmodifi (normaliz</t>
  </si>
  <si>
    <t>P1W total (normaliz</t>
  </si>
  <si>
    <t>P2W modified (normaliz</t>
  </si>
  <si>
    <t>P2W unmodifi (normaliz</t>
  </si>
  <si>
    <t>P2W total (normaliz</t>
  </si>
  <si>
    <t>P1T modified (normaliz</t>
  </si>
  <si>
    <t>P1T unmodifi (normaliz</t>
  </si>
  <si>
    <t>P1T total (normaliz</t>
  </si>
  <si>
    <t>P2T unmodifi (normaliz</t>
  </si>
  <si>
    <t>P2T modified (normaliz</t>
  </si>
  <si>
    <t>P2T total (normaliz</t>
  </si>
  <si>
    <t>TOTAL</t>
  </si>
  <si>
    <t>total</t>
  </si>
  <si>
    <t>Best AScore_Group P1</t>
  </si>
  <si>
    <t>Best AScore_PGroup 2</t>
  </si>
  <si>
    <t>Group P1 modified</t>
  </si>
  <si>
    <t>Group P1 unmodified</t>
  </si>
  <si>
    <t>Group P2 modified</t>
  </si>
  <si>
    <t>Group P2 unmodifi</t>
  </si>
  <si>
    <t>Ratio Group P1 modified</t>
  </si>
  <si>
    <t>Ratio Group P2 modified</t>
  </si>
  <si>
    <t>Group P1 modified (normaliz</t>
  </si>
  <si>
    <t>Group P1 unmodified (normaliz</t>
  </si>
  <si>
    <t>Group P1 total (normaliz</t>
  </si>
  <si>
    <t>Group P2 modified (normaliz</t>
  </si>
  <si>
    <t>Group P2 unmodified (normaliz</t>
  </si>
  <si>
    <t>Group P2 total (normaliz</t>
  </si>
  <si>
    <t>Ratio P1/Avg modified nomaliz</t>
  </si>
  <si>
    <t>Ratio P2/Avg modified normaliz</t>
  </si>
  <si>
    <t>A25</t>
  </si>
  <si>
    <t>K7AKT0|K7AKT0_PHLPR</t>
  </si>
  <si>
    <t>K34</t>
  </si>
  <si>
    <t>CERCRKGESKkTVDAISEGND</t>
  </si>
  <si>
    <t>A0A1D5XLE9|A0A1D5XLE9_WHEAT</t>
  </si>
  <si>
    <t>Guanosine nucleotide diphosphate dissociation inhibitor OS=Triticum aestivum PE=3 SV=1</t>
  </si>
  <si>
    <t>**********mDEEYDVIVLG</t>
  </si>
  <si>
    <t>A0A1D5YKJ1|A0A1D5YKJ1_WHEAT</t>
  </si>
  <si>
    <t>S202</t>
  </si>
  <si>
    <t>VMPLAFAAPKsFTVAAVNGSV</t>
  </si>
  <si>
    <t>M7ZGS6|M7ZGS6_TRIUA</t>
  </si>
  <si>
    <t>Fructose-bisphosphate aldolase OS=Triticum urartu GN=TRIUR3_24109 PE=3 SV=1</t>
  </si>
  <si>
    <t>Y199</t>
  </si>
  <si>
    <t>DGPHDIDRCAyVTESVLAACY</t>
  </si>
  <si>
    <t>Biotinylation</t>
  </si>
  <si>
    <t>Chlorination of tyrosine residues</t>
  </si>
  <si>
    <t>Q30</t>
  </si>
  <si>
    <t>N70</t>
  </si>
  <si>
    <t>O81342|O81342_PHLPR</t>
  </si>
  <si>
    <t>Group V allergen Phl p 5.0203 (Fragment) OS=Phleum pratense PE=2 SV=1</t>
  </si>
  <si>
    <t>Q226</t>
  </si>
  <si>
    <t>Q237</t>
  </si>
  <si>
    <t>Q77</t>
  </si>
  <si>
    <t>ELLFTTPGALqHISGVILFEE</t>
  </si>
  <si>
    <t>N43</t>
  </si>
  <si>
    <t>KKTVDAISEGnDLEKIVAILS</t>
  </si>
  <si>
    <t>I1H9K0|I1H9K0_BRADI</t>
  </si>
  <si>
    <t>Uncharacterized protein OS=Brachypodium distachyon GN=LOC100842897 PE=4 SV=1</t>
  </si>
  <si>
    <t>Q55</t>
  </si>
  <si>
    <t>HLKLIGGLLEqLRVSELKKYP</t>
  </si>
  <si>
    <t>T1LVF3|T1LVF3_TRIUA</t>
  </si>
  <si>
    <t>Uncharacterized protein OS=Triticum urartu PE=4 SV=1</t>
  </si>
  <si>
    <t>N24</t>
  </si>
  <si>
    <t>LVNLQNLQLRnSNLSGTIPKT</t>
  </si>
  <si>
    <t>N26</t>
  </si>
  <si>
    <t>NLQNLQLRNSnLSGTIPKTLG</t>
  </si>
  <si>
    <t>A0A1D5TID0|A0A1D5TID0_WHEAT</t>
  </si>
  <si>
    <t>Q990</t>
  </si>
  <si>
    <t>VTELQESKAIqDKMLSDAAGV</t>
  </si>
  <si>
    <t>A0A1D5SMN0|A0A1D5SMN0_WHEAT</t>
  </si>
  <si>
    <t>Q887</t>
  </si>
  <si>
    <t>KFITLKEEKAqLSLSILKARY</t>
  </si>
  <si>
    <t>W43</t>
  </si>
  <si>
    <t>VELRQHGSEEwEPLTKKGNVW</t>
  </si>
  <si>
    <t>W42</t>
  </si>
  <si>
    <t>VELRQHGSEEwEPLTKKGNLW</t>
  </si>
  <si>
    <t>F78</t>
  </si>
  <si>
    <t>FMSKGGMRNVfDEVIPTAFKI</t>
  </si>
  <si>
    <t>W5EB25|W5EB25_WHEAT</t>
  </si>
  <si>
    <t>W5I6P3|W5I6P3_WHEAT</t>
  </si>
  <si>
    <t>R41</t>
  </si>
  <si>
    <t>KLIEDVNASFrAAMATTANVP</t>
  </si>
  <si>
    <t>K57</t>
  </si>
  <si>
    <t>TANVPPADKYkTFEAAFTVSS</t>
  </si>
  <si>
    <t>K104</t>
  </si>
  <si>
    <t>K10</t>
  </si>
  <si>
    <t>*AVQVTFTVQkGSDPKKLVLD</t>
  </si>
  <si>
    <t>K63</t>
  </si>
  <si>
    <t>R15</t>
  </si>
  <si>
    <t>K49</t>
  </si>
  <si>
    <t>K239</t>
  </si>
  <si>
    <t>Q9AT26|Q9AT26_PHLPR</t>
  </si>
  <si>
    <t>Group V allergen Phl p 5 (Fragment) OS=Phleum pratense PE=2 SV=1</t>
  </si>
  <si>
    <t>K223</t>
  </si>
  <si>
    <t>AATVATAPEVkYTVFETALKK</t>
  </si>
  <si>
    <t>K224</t>
  </si>
  <si>
    <t>E106</t>
  </si>
  <si>
    <t>ADHAAPEDKYeAFVLHFSEAL</t>
  </si>
  <si>
    <t>E34</t>
  </si>
  <si>
    <t>TRPGDSLAEVeLRQHGSEEWE</t>
  </si>
  <si>
    <t>E135</t>
  </si>
  <si>
    <t>E145</t>
  </si>
  <si>
    <t>E244</t>
  </si>
  <si>
    <t>E245</t>
  </si>
  <si>
    <t>AKKVAPEVIAeYTVRTLQRTV</t>
  </si>
  <si>
    <t>ALVIGIYDEPmTPGQCNMVVE</t>
  </si>
  <si>
    <t>W5EE00|W5EE00_WHEAT</t>
  </si>
  <si>
    <t>M192</t>
  </si>
  <si>
    <t>LAGRDLTDYLmKILTERGYSF</t>
  </si>
  <si>
    <t>K7AES0|K7AES0_PHLPR</t>
  </si>
  <si>
    <t>K7AKS5|K7AKS5_PHLPR</t>
  </si>
  <si>
    <t>M102</t>
  </si>
  <si>
    <t>C298</t>
  </si>
  <si>
    <t>TGKDGEIRKScSEFNNPMPST</t>
  </si>
  <si>
    <t>M0WZI8|M0WZI8_HORVV</t>
  </si>
  <si>
    <t>Uncharacterized protein OS=Hordeum vulgare subsp. vulgare PE=3 SV=1</t>
  </si>
  <si>
    <t>F80</t>
  </si>
  <si>
    <t>APPEKKGAKNfAIDFLMGGVS</t>
  </si>
  <si>
    <t>M8BUK1|M8BUK1_AEGTA</t>
  </si>
  <si>
    <t>Cytochrome c OS=Aegilops tauschii GN=F775_32422 PE=3 SV=1</t>
  </si>
  <si>
    <t>Tyrosine oxidation to 2-aminotyrosine</t>
  </si>
  <si>
    <t>Sample No</t>
  </si>
  <si>
    <t>P1 mod %</t>
  </si>
  <si>
    <t>P2 mod %</t>
  </si>
  <si>
    <t>XIC P1 mod</t>
  </si>
  <si>
    <t>XIC P2 mod</t>
  </si>
  <si>
    <t>XIC P1 total</t>
  </si>
  <si>
    <t>XIC P2 total</t>
  </si>
  <si>
    <t>P1/Avg mod</t>
  </si>
  <si>
    <t>P2/Avg mod</t>
  </si>
  <si>
    <t>Σ</t>
  </si>
  <si>
    <t>Ttest XIC mod</t>
  </si>
  <si>
    <t>Ttest XIC total</t>
  </si>
  <si>
    <t>Ttest % mod</t>
  </si>
  <si>
    <t>two tail paired Ttest</t>
  </si>
  <si>
    <t>Ttest Ratio Mod/Avg mod</t>
  </si>
  <si>
    <t>Spots+ALL MudPIT</t>
  </si>
  <si>
    <t>P2/P1=</t>
  </si>
  <si>
    <t>LFQ110</t>
  </si>
  <si>
    <t>LFQ164</t>
  </si>
  <si>
    <t>LFQ61 and 25</t>
  </si>
  <si>
    <t>ꚙ</t>
  </si>
  <si>
    <t>Phl p 6</t>
  </si>
  <si>
    <t>Profilin 8</t>
  </si>
  <si>
    <t>Hexose (N,S,Y)</t>
  </si>
  <si>
    <t>Sulphone not detected in in solution samples</t>
  </si>
  <si>
    <t>Carboxylation (D,E)</t>
  </si>
  <si>
    <t>4-hydroxynonenal - HNE (K)</t>
  </si>
  <si>
    <t>AVERAGE</t>
  </si>
  <si>
    <t>nd</t>
  </si>
  <si>
    <t>fructose-bisphosphate aldolase activity</t>
  </si>
  <si>
    <t>Table S3 - Identification of proteins found in matched spots from 2D gels by PEAKS DB algorithm</t>
  </si>
  <si>
    <t>Protein Group</t>
  </si>
  <si>
    <t>Protein ID</t>
  </si>
  <si>
    <t>Accession</t>
  </si>
  <si>
    <t>Description</t>
  </si>
  <si>
    <t>Score (%)</t>
  </si>
  <si>
    <t>-10lgP</t>
  </si>
  <si>
    <t>Coverage (%)</t>
  </si>
  <si>
    <t xml:space="preserve">Area </t>
  </si>
  <si>
    <t>#Peptides</t>
  </si>
  <si>
    <t>#Unique</t>
  </si>
  <si>
    <t>#Spec PSM</t>
  </si>
  <si>
    <t>PTM</t>
  </si>
  <si>
    <t>Avg. Mass</t>
  </si>
  <si>
    <t>Matched spot pair 1 &amp; 5</t>
  </si>
  <si>
    <t>Spot 1</t>
  </si>
  <si>
    <t>Carbamidomethylation; Deamidation (NQ); Oxidation (M); Dehydration; Methylation(KR); 4 more</t>
  </si>
  <si>
    <t>sp|A4KA33|PROF6_PHLPR</t>
  </si>
  <si>
    <t>Profilin-6 OS=Phleum pratense PE=1 SV=1</t>
  </si>
  <si>
    <t>Carbamidomethylation; Deamidation (NQ); Oxidation (M); Dehydration; Methylation(KR); 2 more</t>
  </si>
  <si>
    <t>sp|A4KA32|PROF5_PHLPR</t>
  </si>
  <si>
    <t>Profilin-5 OS=Phleum pratense PE=1 SV=1</t>
  </si>
  <si>
    <t>Spot 5</t>
  </si>
  <si>
    <t>Carbamidomethylation; Deamidation (NQ); Oxidation (M); Amidation; Carbamylation; 5 more</t>
  </si>
  <si>
    <t>Carbamidomethylation; Deamidation (NQ); Oxidation (M); Carbamylation; Homoserine; 6 more</t>
  </si>
  <si>
    <t>Acetylation (K); Methylation(KR); O-Isopropylmethylphosphonylation</t>
  </si>
  <si>
    <t>Matched spot pair 2 &amp; 6</t>
  </si>
  <si>
    <t>Spot 2</t>
  </si>
  <si>
    <t>Deamidation (NQ); Oxidation (M); Amidation; Carboxylation (E); Hexose (NSY); 6 more</t>
  </si>
  <si>
    <t>Spot 6</t>
  </si>
  <si>
    <t>Deamidation (NQ); Oxidation (M); Amidation; Hexose (NSY); Hydroxylation; 3 more</t>
  </si>
  <si>
    <t>Matched spot pair 3 &amp; 7</t>
  </si>
  <si>
    <t>Spot 3</t>
  </si>
  <si>
    <t>Deamidation (NQ); Oxidation (M); Amidation; Hexose (NSY); Hydroxylation; 5 more</t>
  </si>
  <si>
    <t>Deamidation (NQ); Oxidation (M); Hexose (NSY); Hydroxylation; Methyl ester; 4 more</t>
  </si>
  <si>
    <t>Deamidation (NQ); Oxidation (M); Amidation; Hexose (NSY); Hydroxylation; 4 more</t>
  </si>
  <si>
    <t>Spot 7</t>
  </si>
  <si>
    <t>Matched spot pair 4 &amp; 8</t>
  </si>
  <si>
    <t>Spot 4</t>
  </si>
  <si>
    <t>Deamidation (NQ); Acetylation (Protein N-term); Acetylation (N-term); Amidation; Carbamylation; 5 more</t>
  </si>
  <si>
    <t>Deamidation (NQ); Acetylation (N-term); Amidation; Carbamylation; Methylation(KR); 5 more</t>
  </si>
  <si>
    <t>sp|P14948|MPAL3_LOLPR</t>
  </si>
  <si>
    <t>Pollen allergen Lol p 3 OS=Lolium perenne PE=1 SV=1</t>
  </si>
  <si>
    <t>Carbamylation; Methylation(KR); Methylation(others); Proline oxidation to pyroglutamic acid</t>
  </si>
  <si>
    <t>Q540P9|Q540P9_LOLPR</t>
  </si>
  <si>
    <t>Grass pollen allergen Lol p 3 (Fragment) OS=Lolium perenne PE=4 SV=1</t>
  </si>
  <si>
    <t>Spot 8</t>
  </si>
  <si>
    <t>Deamidation (NQ); Amidation; Methylation(KR); Methylation(others); Oxidation (HW); 2 more</t>
  </si>
  <si>
    <t>Acetylation (N-term); Amidation; Carbamylation; Methylation(KR); Methylation(C-term); 6 more</t>
  </si>
  <si>
    <t>Formylation (Protein N-term); Pyro-glu from Q</t>
  </si>
  <si>
    <t>Carbamylation; Methylation(KR); Methylation(others); Dihydroxy</t>
  </si>
  <si>
    <t>P1W unmodif</t>
  </si>
  <si>
    <t>P1T unmodif</t>
  </si>
  <si>
    <t>NORMALIZED                                      NORMALIZED                                 NORMALIZED                                   NORMALIZED                     NORMALIZED</t>
  </si>
  <si>
    <t>pollen 2014 SPOTS</t>
  </si>
  <si>
    <t>1. Batch 1 - 2014 pollen</t>
  </si>
  <si>
    <t>2.Batch 2 - 2014 pollen 2013</t>
  </si>
  <si>
    <t>3. Batch 3 - 2014 pollen</t>
  </si>
  <si>
    <t>4. Batch 1 - 2015 pollen</t>
  </si>
  <si>
    <t>5. Batch 2 - 2015 pollen</t>
  </si>
  <si>
    <t>6. Batch 3 - 2015 pollen</t>
  </si>
  <si>
    <t>Sample's No&amp;Name</t>
  </si>
  <si>
    <t>Table S4 - Areas under the curve of ion extracted chromatograms (XIC) of oxidative post translational modifications by PEAKS Q and PEAKS PTM</t>
  </si>
  <si>
    <t>Table S5 - Areas under the curve of ion extracted chromatograms (XIC) of physiological/spontaneous post translational modifications by PEAKS Q and PEAKS PTM</t>
  </si>
  <si>
    <t>Best Ascore P1W2014</t>
  </si>
  <si>
    <t>Best Ascore P2W2014</t>
  </si>
  <si>
    <t>Best Ascore P2W2015</t>
  </si>
  <si>
    <t>1'</t>
  </si>
  <si>
    <t>2'</t>
  </si>
  <si>
    <t>3'</t>
  </si>
  <si>
    <t>4'</t>
  </si>
  <si>
    <t>5'</t>
  </si>
  <si>
    <t>6'</t>
  </si>
  <si>
    <t>P1W2014modified</t>
  </si>
  <si>
    <t>P1W2014 unmodified</t>
  </si>
  <si>
    <t>P2W2014modified</t>
  </si>
  <si>
    <t>P2W2014unmod</t>
  </si>
  <si>
    <t>Ratio P1W2014 modified</t>
  </si>
  <si>
    <t>Ratio P2W2014 modified</t>
  </si>
  <si>
    <t>P1W2014 unmodif</t>
  </si>
  <si>
    <t>P1W2014total</t>
  </si>
  <si>
    <t>P2W2014total</t>
  </si>
  <si>
    <t>Ratio P1W2014/Avg modified</t>
  </si>
  <si>
    <t>Ratio P1W modified (normalized)</t>
  </si>
  <si>
    <t>Ratio P2W modified (normalized)</t>
  </si>
  <si>
    <t>Ratio P1T modified (normalized)</t>
  </si>
  <si>
    <t>Ratio P2T modified (normalized)</t>
  </si>
  <si>
    <t>Table S6. Individual protein identifications and their qunatitative post translational modification profiling</t>
  </si>
  <si>
    <t>Samples from 2014 season (Sample pairs 1&amp;1' and 2&amp;2')</t>
  </si>
  <si>
    <t>Spots from 2D gels</t>
  </si>
  <si>
    <t>LFQ 110</t>
  </si>
  <si>
    <t>LFQ 164</t>
  </si>
  <si>
    <t>LFQ 61 . Sample pairs 3, 4, 5 and 6 (3,4 and 6 are from the season 2015 while sample pair 5 &amp; 5' are from 2014)</t>
  </si>
  <si>
    <t>LFQ25</t>
  </si>
  <si>
    <t>PATIENTS</t>
  </si>
  <si>
    <t>Phleum pratense 1W</t>
  </si>
  <si>
    <t>Phleum pratense 2W</t>
  </si>
  <si>
    <t>P1W</t>
  </si>
  <si>
    <t>P2W</t>
  </si>
  <si>
    <t>FINAL P1W</t>
  </si>
  <si>
    <t>Dilution factor</t>
  </si>
  <si>
    <t>FINAL P2W</t>
  </si>
  <si>
    <t>%</t>
  </si>
  <si>
    <t>Patient no</t>
  </si>
  <si>
    <t>CAP kUa/L</t>
  </si>
  <si>
    <t>Class</t>
  </si>
  <si>
    <t>CODE</t>
  </si>
  <si>
    <t>I</t>
  </si>
  <si>
    <t xml:space="preserve">II </t>
  </si>
  <si>
    <t>Average</t>
  </si>
  <si>
    <t>Avg-Blank</t>
  </si>
  <si>
    <t>greska eseja</t>
  </si>
  <si>
    <t>II</t>
  </si>
  <si>
    <t>kU/L</t>
  </si>
  <si>
    <t>40xR</t>
  </si>
  <si>
    <t>10xR</t>
  </si>
  <si>
    <t>Healthy 1</t>
  </si>
  <si>
    <t>Healthy 2</t>
  </si>
  <si>
    <t>Antibody control (no sera)</t>
  </si>
  <si>
    <t>Table S7</t>
  </si>
  <si>
    <t>IgE binding values obtained via quantitative ELISA in 18 grass pollen allergic patients on phleum pratense pollen samples P1 and 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</si>
</sst>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E+00"/>
    <numFmt numFmtId="167" formatCode="0.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b/>
      <sz val="11"/>
      <color theme="1"/>
      <name val="Calibri"/>
      <family val="2"/>
    </font>
    <font>
      <sz val="10"/>
      <name val="Verdana"/>
      <family val="2"/>
    </font>
    <font>
      <sz val="14"/>
      <color theme="1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7F22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66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</cellStyleXfs>
  <cellXfs count="411">
    <xf numFmtId="0" fontId="0" fillId="0" borderId="0" xfId="0"/>
    <xf numFmtId="11" fontId="0" fillId="0" borderId="0" xfId="0" applyNumberFormat="1"/>
    <xf numFmtId="0" fontId="0" fillId="0" borderId="0" xfId="0" applyAlignment="1">
      <alignment vertical="center" wrapText="1"/>
    </xf>
    <xf numFmtId="11" fontId="0" fillId="0" borderId="0" xfId="0" applyNumberForma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0" borderId="10" xfId="0" applyBorder="1"/>
    <xf numFmtId="11" fontId="0" fillId="0" borderId="10" xfId="0" applyNumberFormat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0" xfId="0" applyFont="1"/>
    <xf numFmtId="11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 vertical="center"/>
    </xf>
    <xf numFmtId="11" fontId="16" fillId="0" borderId="0" xfId="0" applyNumberFormat="1" applyFont="1"/>
    <xf numFmtId="2" fontId="0" fillId="0" borderId="0" xfId="0" applyNumberFormat="1" applyFont="1" applyAlignment="1">
      <alignment horizontal="center"/>
    </xf>
    <xf numFmtId="0" fontId="0" fillId="34" borderId="0" xfId="0" applyFill="1"/>
    <xf numFmtId="0" fontId="0" fillId="0" borderId="0" xfId="0" applyAlignment="1">
      <alignment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vertical="center"/>
    </xf>
    <xf numFmtId="11" fontId="0" fillId="0" borderId="10" xfId="0" applyNumberFormat="1" applyBorder="1" applyAlignment="1">
      <alignment horizontal="center" vertical="center"/>
    </xf>
    <xf numFmtId="11" fontId="16" fillId="34" borderId="0" xfId="0" applyNumberFormat="1" applyFont="1" applyFill="1" applyAlignment="1">
      <alignment horizontal="center"/>
    </xf>
    <xf numFmtId="2" fontId="16" fillId="34" borderId="0" xfId="0" applyNumberFormat="1" applyFont="1" applyFill="1" applyAlignment="1">
      <alignment horizontal="center"/>
    </xf>
    <xf numFmtId="11" fontId="16" fillId="35" borderId="0" xfId="0" applyNumberFormat="1" applyFont="1" applyFill="1" applyAlignment="1">
      <alignment horizontal="center"/>
    </xf>
    <xf numFmtId="2" fontId="16" fillId="35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2" fontId="0" fillId="0" borderId="0" xfId="0" applyNumberFormat="1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vertical="center"/>
    </xf>
    <xf numFmtId="2" fontId="0" fillId="0" borderId="0" xfId="0" applyNumberFormat="1" applyFont="1" applyFill="1" applyAlignment="1">
      <alignment horizontal="center" vertical="center"/>
    </xf>
    <xf numFmtId="11" fontId="0" fillId="0" borderId="0" xfId="0" applyNumberFormat="1" applyFont="1" applyFill="1" applyAlignment="1">
      <alignment horizontal="center" vertical="center"/>
    </xf>
    <xf numFmtId="2" fontId="16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11" fontId="0" fillId="0" borderId="0" xfId="0" applyNumberFormat="1" applyFont="1"/>
    <xf numFmtId="11" fontId="0" fillId="0" borderId="0" xfId="0" applyNumberFormat="1" applyFont="1" applyAlignment="1">
      <alignment vertical="center"/>
    </xf>
    <xf numFmtId="11" fontId="0" fillId="0" borderId="0" xfId="0" applyNumberFormat="1" applyFont="1" applyAlignment="1">
      <alignment horizontal="center"/>
    </xf>
    <xf numFmtId="11" fontId="16" fillId="0" borderId="0" xfId="0" applyNumberFormat="1" applyFont="1" applyAlignment="1">
      <alignment horizontal="center" vertical="center"/>
    </xf>
    <xf numFmtId="11" fontId="0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11" fontId="0" fillId="0" borderId="0" xfId="0" applyNumberFormat="1" applyFill="1" applyAlignment="1">
      <alignment horizontal="center"/>
    </xf>
    <xf numFmtId="11" fontId="0" fillId="0" borderId="0" xfId="0" applyNumberFormat="1" applyFill="1"/>
    <xf numFmtId="11" fontId="0" fillId="0" borderId="10" xfId="0" applyNumberForma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 vertical="center"/>
    </xf>
    <xf numFmtId="11" fontId="0" fillId="0" borderId="10" xfId="0" applyNumberFormat="1" applyFill="1" applyBorder="1"/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10" xfId="0" applyFont="1" applyFill="1" applyBorder="1" applyAlignment="1">
      <alignment horizontal="center"/>
    </xf>
    <xf numFmtId="11" fontId="16" fillId="0" borderId="0" xfId="0" applyNumberFormat="1" applyFont="1" applyFill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6" fillId="0" borderId="10" xfId="0" applyNumberFormat="1" applyFont="1" applyFill="1" applyBorder="1" applyAlignment="1">
      <alignment horizontal="center" vertical="center"/>
    </xf>
    <xf numFmtId="11" fontId="16" fillId="0" borderId="0" xfId="0" applyNumberFormat="1" applyFont="1" applyFill="1"/>
    <xf numFmtId="11" fontId="16" fillId="0" borderId="10" xfId="0" applyNumberFormat="1" applyFont="1" applyFill="1" applyBorder="1"/>
    <xf numFmtId="11" fontId="0" fillId="0" borderId="0" xfId="0" applyNumberFormat="1" applyFill="1" applyAlignment="1">
      <alignment horizontal="center" vertical="center"/>
    </xf>
    <xf numFmtId="11" fontId="0" fillId="0" borderId="0" xfId="0" applyNumberFormat="1" applyBorder="1"/>
    <xf numFmtId="11" fontId="0" fillId="0" borderId="0" xfId="0" applyNumberFormat="1" applyFill="1" applyBorder="1"/>
    <xf numFmtId="11" fontId="16" fillId="0" borderId="0" xfId="0" applyNumberFormat="1" applyFont="1" applyBorder="1"/>
    <xf numFmtId="11" fontId="0" fillId="0" borderId="0" xfId="0" applyNumberFormat="1" applyBorder="1" applyAlignment="1">
      <alignment vertical="center"/>
    </xf>
    <xf numFmtId="11" fontId="0" fillId="0" borderId="0" xfId="0" applyNumberFormat="1" applyBorder="1" applyAlignment="1">
      <alignment horizontal="center" vertical="center"/>
    </xf>
    <xf numFmtId="0" fontId="0" fillId="0" borderId="0" xfId="0" applyBorder="1"/>
    <xf numFmtId="11" fontId="0" fillId="35" borderId="0" xfId="0" applyNumberFormat="1" applyFill="1" applyAlignment="1">
      <alignment horizontal="center" vertical="center"/>
    </xf>
    <xf numFmtId="11" fontId="16" fillId="0" borderId="0" xfId="0" applyNumberFormat="1" applyFont="1" applyFill="1" applyAlignment="1">
      <alignment horizontal="center" vertical="center"/>
    </xf>
    <xf numFmtId="11" fontId="16" fillId="0" borderId="0" xfId="0" applyNumberFormat="1" applyFont="1" applyFill="1" applyBorder="1"/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11" fontId="0" fillId="0" borderId="1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1" fontId="0" fillId="0" borderId="1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1" fontId="0" fillId="0" borderId="10" xfId="0" applyNumberFormat="1" applyBorder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11" fontId="0" fillId="0" borderId="0" xfId="0" applyNumberFormat="1" applyFont="1" applyFill="1" applyAlignment="1">
      <alignment vertical="center"/>
    </xf>
    <xf numFmtId="11" fontId="16" fillId="0" borderId="10" xfId="0" applyNumberFormat="1" applyFont="1" applyFill="1" applyBorder="1" applyAlignment="1">
      <alignment horizontal="center"/>
    </xf>
    <xf numFmtId="11" fontId="0" fillId="0" borderId="10" xfId="0" applyNumberFormat="1" applyFont="1" applyFill="1" applyBorder="1" applyAlignment="1">
      <alignment vertical="center"/>
    </xf>
    <xf numFmtId="11" fontId="0" fillId="0" borderId="10" xfId="0" applyNumberFormat="1" applyFont="1" applyBorder="1" applyAlignment="1">
      <alignment horizontal="center"/>
    </xf>
    <xf numFmtId="1" fontId="18" fillId="34" borderId="0" xfId="0" applyNumberFormat="1" applyFont="1" applyFill="1" applyAlignment="1">
      <alignment horizontal="center"/>
    </xf>
    <xf numFmtId="165" fontId="16" fillId="34" borderId="0" xfId="0" applyNumberFormat="1" applyFont="1" applyFill="1" applyAlignment="1">
      <alignment horizontal="center"/>
    </xf>
    <xf numFmtId="165" fontId="0" fillId="0" borderId="0" xfId="0" applyNumberFormat="1" applyFont="1" applyAlignment="1">
      <alignment horizontal="center"/>
    </xf>
    <xf numFmtId="2" fontId="16" fillId="36" borderId="0" xfId="0" applyNumberFormat="1" applyFont="1" applyFill="1" applyAlignment="1">
      <alignment horizontal="center"/>
    </xf>
    <xf numFmtId="164" fontId="18" fillId="36" borderId="0" xfId="0" applyNumberFormat="1" applyFont="1" applyFill="1" applyAlignment="1">
      <alignment horizontal="center"/>
    </xf>
    <xf numFmtId="165" fontId="16" fillId="36" borderId="0" xfId="0" applyNumberFormat="1" applyFont="1" applyFill="1" applyAlignment="1">
      <alignment horizontal="center"/>
    </xf>
    <xf numFmtId="11" fontId="16" fillId="36" borderId="0" xfId="0" applyNumberFormat="1" applyFont="1" applyFill="1" applyAlignment="1">
      <alignment horizontal="center"/>
    </xf>
    <xf numFmtId="165" fontId="16" fillId="0" borderId="0" xfId="0" applyNumberFormat="1" applyFont="1" applyFill="1" applyAlignment="1">
      <alignment horizontal="center"/>
    </xf>
    <xf numFmtId="165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 vertical="center"/>
    </xf>
    <xf numFmtId="165" fontId="18" fillId="34" borderId="0" xfId="0" applyNumberFormat="1" applyFont="1" applyFill="1" applyAlignment="1">
      <alignment horizontal="center"/>
    </xf>
    <xf numFmtId="164" fontId="18" fillId="34" borderId="0" xfId="0" applyNumberFormat="1" applyFont="1" applyFill="1" applyAlignment="1">
      <alignment horizontal="center"/>
    </xf>
    <xf numFmtId="164" fontId="18" fillId="35" borderId="0" xfId="0" applyNumberFormat="1" applyFont="1" applyFill="1" applyAlignment="1">
      <alignment horizontal="center"/>
    </xf>
    <xf numFmtId="165" fontId="16" fillId="35" borderId="0" xfId="0" applyNumberFormat="1" applyFont="1" applyFill="1" applyAlignment="1">
      <alignment horizontal="center"/>
    </xf>
    <xf numFmtId="0" fontId="0" fillId="37" borderId="0" xfId="0" applyFill="1"/>
    <xf numFmtId="11" fontId="16" fillId="37" borderId="0" xfId="0" applyNumberFormat="1" applyFont="1" applyFill="1"/>
    <xf numFmtId="2" fontId="16" fillId="37" borderId="0" xfId="0" applyNumberFormat="1" applyFont="1" applyFill="1" applyAlignment="1">
      <alignment horizontal="center"/>
    </xf>
    <xf numFmtId="1" fontId="18" fillId="37" borderId="0" xfId="0" applyNumberFormat="1" applyFont="1" applyFill="1" applyAlignment="1">
      <alignment horizontal="center"/>
    </xf>
    <xf numFmtId="165" fontId="16" fillId="37" borderId="0" xfId="0" applyNumberFormat="1" applyFont="1" applyFill="1" applyAlignment="1">
      <alignment horizontal="center"/>
    </xf>
    <xf numFmtId="11" fontId="16" fillId="37" borderId="0" xfId="0" applyNumberFormat="1" applyFont="1" applyFill="1" applyAlignment="1">
      <alignment horizontal="center"/>
    </xf>
    <xf numFmtId="0" fontId="0" fillId="37" borderId="0" xfId="0" applyFill="1" applyAlignment="1">
      <alignment horizontal="center"/>
    </xf>
    <xf numFmtId="1" fontId="18" fillId="0" borderId="0" xfId="0" applyNumberFormat="1" applyFont="1" applyFill="1" applyAlignment="1">
      <alignment horizontal="center"/>
    </xf>
    <xf numFmtId="164" fontId="18" fillId="34" borderId="0" xfId="0" applyNumberFormat="1" applyFont="1" applyFill="1" applyAlignment="1">
      <alignment horizontal="center" vertical="center"/>
    </xf>
    <xf numFmtId="11" fontId="0" fillId="37" borderId="0" xfId="0" applyNumberFormat="1" applyFill="1"/>
    <xf numFmtId="2" fontId="0" fillId="37" borderId="0" xfId="0" applyNumberFormat="1" applyFill="1" applyAlignment="1">
      <alignment horizontal="center"/>
    </xf>
    <xf numFmtId="164" fontId="18" fillId="37" borderId="0" xfId="0" applyNumberFormat="1" applyFont="1" applyFill="1" applyAlignment="1">
      <alignment horizontal="center"/>
    </xf>
    <xf numFmtId="0" fontId="0" fillId="36" borderId="0" xfId="0" applyFill="1"/>
    <xf numFmtId="2" fontId="18" fillId="38" borderId="0" xfId="0" applyNumberFormat="1" applyFont="1" applyFill="1" applyAlignment="1">
      <alignment horizontal="center"/>
    </xf>
    <xf numFmtId="164" fontId="18" fillId="0" borderId="0" xfId="0" applyNumberFormat="1" applyFont="1" applyAlignment="1">
      <alignment horizontal="center"/>
    </xf>
    <xf numFmtId="11" fontId="20" fillId="34" borderId="0" xfId="0" applyNumberFormat="1" applyFont="1" applyFill="1" applyAlignment="1">
      <alignment horizontal="center"/>
    </xf>
    <xf numFmtId="2" fontId="21" fillId="38" borderId="0" xfId="0" applyNumberFormat="1" applyFont="1" applyFill="1" applyAlignment="1">
      <alignment horizontal="center"/>
    </xf>
    <xf numFmtId="11" fontId="20" fillId="35" borderId="0" xfId="0" applyNumberFormat="1" applyFont="1" applyFill="1" applyAlignment="1">
      <alignment horizontal="center"/>
    </xf>
    <xf numFmtId="2" fontId="16" fillId="38" borderId="0" xfId="0" applyNumberFormat="1" applyFont="1" applyFill="1" applyAlignment="1">
      <alignment horizontal="center"/>
    </xf>
    <xf numFmtId="164" fontId="18" fillId="36" borderId="0" xfId="0" applyNumberFormat="1" applyFont="1" applyFill="1" applyAlignment="1">
      <alignment horizontal="center" vertical="center" wrapText="1"/>
    </xf>
    <xf numFmtId="11" fontId="0" fillId="36" borderId="0" xfId="0" applyNumberFormat="1" applyFill="1" applyAlignment="1">
      <alignment horizontal="center"/>
    </xf>
    <xf numFmtId="11" fontId="0" fillId="34" borderId="0" xfId="0" applyNumberFormat="1" applyFill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1" fontId="0" fillId="0" borderId="0" xfId="0" applyNumberFormat="1" applyFont="1" applyFill="1" applyBorder="1" applyAlignment="1">
      <alignment horizontal="center" vertical="center"/>
    </xf>
    <xf numFmtId="11" fontId="0" fillId="0" borderId="0" xfId="0" applyNumberFormat="1" applyFont="1" applyBorder="1" applyAlignment="1">
      <alignment horizontal="center" vertical="center"/>
    </xf>
    <xf numFmtId="11" fontId="0" fillId="0" borderId="0" xfId="0" applyNumberFormat="1" applyFont="1" applyFill="1" applyAlignment="1">
      <alignment horizontal="center" vertical="center" wrapText="1"/>
    </xf>
    <xf numFmtId="11" fontId="0" fillId="0" borderId="10" xfId="0" applyNumberFormat="1" applyFont="1" applyFill="1" applyBorder="1" applyAlignment="1">
      <alignment horizontal="center" vertical="center" wrapText="1"/>
    </xf>
    <xf numFmtId="11" fontId="0" fillId="0" borderId="0" xfId="0" applyNumberFormat="1" applyFont="1" applyFill="1" applyBorder="1" applyAlignment="1">
      <alignment horizontal="center" vertical="center" wrapText="1"/>
    </xf>
    <xf numFmtId="0" fontId="0" fillId="35" borderId="0" xfId="0" applyFill="1" applyAlignment="1">
      <alignment vertical="center"/>
    </xf>
    <xf numFmtId="0" fontId="16" fillId="35" borderId="0" xfId="0" applyFont="1" applyFill="1" applyAlignment="1">
      <alignment vertical="center" wrapText="1"/>
    </xf>
    <xf numFmtId="11" fontId="0" fillId="35" borderId="10" xfId="0" applyNumberFormat="1" applyFill="1" applyBorder="1" applyAlignment="1">
      <alignment horizontal="center" vertical="center"/>
    </xf>
    <xf numFmtId="0" fontId="0" fillId="34" borderId="0" xfId="0" applyFill="1" applyAlignment="1">
      <alignment vertical="center"/>
    </xf>
    <xf numFmtId="0" fontId="0" fillId="34" borderId="0" xfId="0" applyFill="1" applyAlignment="1">
      <alignment horizontal="center" vertical="center"/>
    </xf>
    <xf numFmtId="0" fontId="16" fillId="34" borderId="0" xfId="0" applyFont="1" applyFill="1" applyAlignment="1">
      <alignment vertical="center"/>
    </xf>
    <xf numFmtId="11" fontId="0" fillId="34" borderId="0" xfId="0" applyNumberFormat="1" applyFill="1" applyAlignment="1">
      <alignment horizontal="center" vertical="center"/>
    </xf>
    <xf numFmtId="11" fontId="0" fillId="34" borderId="10" xfId="0" applyNumberFormat="1" applyFill="1" applyBorder="1" applyAlignment="1">
      <alignment horizontal="center" vertical="center"/>
    </xf>
    <xf numFmtId="0" fontId="16" fillId="35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66" fontId="0" fillId="0" borderId="0" xfId="0" applyNumberFormat="1" applyAlignment="1">
      <alignment horizontal="center" vertical="center"/>
    </xf>
    <xf numFmtId="0" fontId="0" fillId="0" borderId="0" xfId="0" applyBorder="1" applyAlignment="1">
      <alignment vertical="center"/>
    </xf>
    <xf numFmtId="11" fontId="0" fillId="0" borderId="10" xfId="0" applyNumberFormat="1" applyFont="1" applyFill="1" applyBorder="1" applyAlignment="1">
      <alignment horizontal="center"/>
    </xf>
    <xf numFmtId="166" fontId="0" fillId="0" borderId="10" xfId="0" applyNumberFormat="1" applyBorder="1" applyAlignment="1">
      <alignment horizontal="center" vertical="center"/>
    </xf>
    <xf numFmtId="0" fontId="0" fillId="39" borderId="0" xfId="0" applyFill="1" applyAlignment="1">
      <alignment horizontal="center" vertical="center" wrapText="1"/>
    </xf>
    <xf numFmtId="0" fontId="0" fillId="0" borderId="17" xfId="0" applyBorder="1"/>
    <xf numFmtId="0" fontId="0" fillId="0" borderId="17" xfId="0" applyBorder="1" applyAlignment="1">
      <alignment horizontal="center" vertical="center"/>
    </xf>
    <xf numFmtId="11" fontId="0" fillId="0" borderId="17" xfId="0" applyNumberFormat="1" applyBorder="1" applyAlignment="1">
      <alignment horizontal="center" vertical="center"/>
    </xf>
    <xf numFmtId="11" fontId="0" fillId="0" borderId="18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11" fontId="0" fillId="0" borderId="19" xfId="0" applyNumberFormat="1" applyBorder="1" applyAlignment="1">
      <alignment horizontal="center" vertical="center"/>
    </xf>
    <xf numFmtId="11" fontId="0" fillId="0" borderId="16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1" fontId="0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20" xfId="0" applyFont="1" applyFill="1" applyBorder="1" applyAlignment="1">
      <alignment vertical="center"/>
    </xf>
    <xf numFmtId="0" fontId="0" fillId="0" borderId="21" xfId="0" applyBorder="1" applyAlignment="1"/>
    <xf numFmtId="0" fontId="0" fillId="0" borderId="21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165" fontId="0" fillId="34" borderId="0" xfId="0" applyNumberForma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34" borderId="24" xfId="0" applyNumberFormat="1" applyFill="1" applyBorder="1" applyAlignment="1">
      <alignment horizontal="center" vertical="center"/>
    </xf>
    <xf numFmtId="0" fontId="0" fillId="0" borderId="24" xfId="0" applyBorder="1"/>
    <xf numFmtId="0" fontId="23" fillId="0" borderId="25" xfId="0" applyFont="1" applyBorder="1" applyAlignment="1">
      <alignment horizontal="center"/>
    </xf>
    <xf numFmtId="2" fontId="16" fillId="0" borderId="26" xfId="0" applyNumberFormat="1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2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1" fontId="16" fillId="0" borderId="0" xfId="0" applyNumberFormat="1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11" fontId="16" fillId="0" borderId="26" xfId="0" applyNumberFormat="1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" fontId="16" fillId="0" borderId="26" xfId="0" applyNumberFormat="1" applyFont="1" applyBorder="1" applyAlignment="1">
      <alignment horizontal="center" vertical="center"/>
    </xf>
    <xf numFmtId="0" fontId="0" fillId="0" borderId="25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167" fontId="0" fillId="34" borderId="0" xfId="0" applyNumberFormat="1" applyFill="1" applyBorder="1" applyAlignment="1">
      <alignment horizontal="center" vertical="center"/>
    </xf>
    <xf numFmtId="167" fontId="0" fillId="34" borderId="24" xfId="0" applyNumberFormat="1" applyFill="1" applyBorder="1" applyAlignment="1">
      <alignment horizontal="center" vertical="center"/>
    </xf>
    <xf numFmtId="11" fontId="16" fillId="0" borderId="0" xfId="0" applyNumberFormat="1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164" fontId="0" fillId="0" borderId="26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164" fontId="0" fillId="0" borderId="26" xfId="0" applyNumberFormat="1" applyFont="1" applyBorder="1" applyAlignment="1">
      <alignment horizontal="center" vertical="center"/>
    </xf>
    <xf numFmtId="11" fontId="0" fillId="0" borderId="0" xfId="0" applyNumberFormat="1" applyBorder="1" applyAlignment="1">
      <alignment horizontal="center"/>
    </xf>
    <xf numFmtId="0" fontId="0" fillId="0" borderId="24" xfId="0" applyBorder="1" applyAlignment="1">
      <alignment vertical="center"/>
    </xf>
    <xf numFmtId="165" fontId="0" fillId="0" borderId="24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11" fontId="16" fillId="0" borderId="26" xfId="0" applyNumberFormat="1" applyFont="1" applyBorder="1" applyAlignment="1">
      <alignment horizontal="center"/>
    </xf>
    <xf numFmtId="2" fontId="0" fillId="0" borderId="26" xfId="0" applyNumberFormat="1" applyFont="1" applyBorder="1" applyAlignment="1">
      <alignment horizontal="center" vertical="center"/>
    </xf>
    <xf numFmtId="0" fontId="0" fillId="0" borderId="20" xfId="0" applyFont="1" applyFill="1" applyBorder="1"/>
    <xf numFmtId="11" fontId="16" fillId="0" borderId="0" xfId="0" applyNumberFormat="1" applyFont="1" applyBorder="1" applyAlignment="1">
      <alignment horizontal="center"/>
    </xf>
    <xf numFmtId="2" fontId="0" fillId="0" borderId="21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165" fontId="0" fillId="34" borderId="0" xfId="0" applyNumberFormat="1" applyFill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4" xfId="0" applyNumberForma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1" fontId="0" fillId="0" borderId="26" xfId="0" applyNumberFormat="1" applyFont="1" applyBorder="1" applyAlignment="1">
      <alignment vertical="center"/>
    </xf>
    <xf numFmtId="11" fontId="0" fillId="0" borderId="26" xfId="0" applyNumberFormat="1" applyFont="1" applyBorder="1" applyAlignment="1">
      <alignment horizontal="center" vertical="center"/>
    </xf>
    <xf numFmtId="1" fontId="0" fillId="0" borderId="26" xfId="0" applyNumberFormat="1" applyFont="1" applyBorder="1" applyAlignment="1">
      <alignment horizontal="center" vertical="center"/>
    </xf>
    <xf numFmtId="167" fontId="0" fillId="0" borderId="24" xfId="0" applyNumberForma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11" fontId="16" fillId="0" borderId="26" xfId="0" applyNumberFormat="1" applyFont="1" applyBorder="1" applyAlignment="1">
      <alignment vertical="center"/>
    </xf>
    <xf numFmtId="11" fontId="16" fillId="0" borderId="26" xfId="0" applyNumberFormat="1" applyFont="1" applyBorder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2" fontId="0" fillId="0" borderId="28" xfId="0" applyNumberFormat="1" applyFont="1" applyBorder="1" applyAlignment="1">
      <alignment horizontal="center" vertical="center"/>
    </xf>
    <xf numFmtId="0" fontId="16" fillId="0" borderId="19" xfId="0" applyFont="1" applyBorder="1"/>
    <xf numFmtId="0" fontId="16" fillId="0" borderId="0" xfId="0" applyFont="1" applyFill="1" applyBorder="1"/>
    <xf numFmtId="11" fontId="20" fillId="0" borderId="26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1" fontId="16" fillId="0" borderId="17" xfId="0" applyNumberFormat="1" applyFont="1" applyBorder="1" applyAlignment="1">
      <alignment horizontal="center" vertical="center"/>
    </xf>
    <xf numFmtId="2" fontId="19" fillId="0" borderId="0" xfId="0" applyNumberFormat="1" applyFont="1" applyFill="1" applyBorder="1" applyAlignment="1">
      <alignment horizontal="center"/>
    </xf>
    <xf numFmtId="164" fontId="23" fillId="34" borderId="0" xfId="0" applyNumberFormat="1" applyFont="1" applyFill="1" applyBorder="1" applyAlignment="1">
      <alignment horizontal="center" vertical="center"/>
    </xf>
    <xf numFmtId="165" fontId="16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20" xfId="0" applyFill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16" fillId="0" borderId="27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6" borderId="0" xfId="0" applyFill="1" applyBorder="1" applyAlignment="1">
      <alignment horizontal="center" vertical="center"/>
    </xf>
    <xf numFmtId="0" fontId="0" fillId="36" borderId="2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40" borderId="20" xfId="0" applyFont="1" applyFill="1" applyBorder="1" applyAlignment="1">
      <alignment vertical="center"/>
    </xf>
    <xf numFmtId="0" fontId="0" fillId="40" borderId="20" xfId="0" applyFill="1" applyBorder="1"/>
    <xf numFmtId="164" fontId="0" fillId="34" borderId="0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18" fillId="0" borderId="21" xfId="0" applyFont="1" applyBorder="1" applyAlignment="1"/>
    <xf numFmtId="0" fontId="16" fillId="0" borderId="21" xfId="0" applyFont="1" applyBorder="1" applyAlignment="1"/>
    <xf numFmtId="0" fontId="18" fillId="0" borderId="21" xfId="0" applyFont="1" applyBorder="1" applyAlignment="1">
      <alignment vertical="center"/>
    </xf>
    <xf numFmtId="1" fontId="18" fillId="0" borderId="21" xfId="0" applyNumberFormat="1" applyFont="1" applyBorder="1" applyAlignment="1">
      <alignment horizontal="center" vertical="center"/>
    </xf>
    <xf numFmtId="0" fontId="18" fillId="0" borderId="21" xfId="0" applyFont="1" applyBorder="1"/>
    <xf numFmtId="0" fontId="18" fillId="0" borderId="0" xfId="0" applyFont="1"/>
    <xf numFmtId="2" fontId="0" fillId="0" borderId="0" xfId="0" applyNumberFormat="1" applyBorder="1" applyAlignment="1">
      <alignment horizontal="center" vertical="center" wrapText="1"/>
    </xf>
    <xf numFmtId="167" fontId="0" fillId="34" borderId="24" xfId="0" applyNumberFormat="1" applyFill="1" applyBorder="1" applyAlignment="1">
      <alignment horizontal="center" vertical="center" wrapText="1"/>
    </xf>
    <xf numFmtId="165" fontId="0" fillId="34" borderId="24" xfId="0" applyNumberFormat="1" applyFill="1" applyBorder="1" applyAlignment="1">
      <alignment horizontal="center"/>
    </xf>
    <xf numFmtId="164" fontId="24" fillId="0" borderId="0" xfId="0" applyNumberFormat="1" applyFont="1" applyBorder="1" applyAlignment="1">
      <alignment horizontal="center" vertical="center"/>
    </xf>
    <xf numFmtId="164" fontId="24" fillId="0" borderId="26" xfId="0" applyNumberFormat="1" applyFont="1" applyBorder="1" applyAlignment="1">
      <alignment horizontal="center" vertical="center"/>
    </xf>
    <xf numFmtId="0" fontId="0" fillId="41" borderId="20" xfId="0" applyFont="1" applyFill="1" applyBorder="1" applyAlignment="1">
      <alignment vertical="center"/>
    </xf>
    <xf numFmtId="0" fontId="0" fillId="41" borderId="20" xfId="0" applyFill="1" applyBorder="1"/>
    <xf numFmtId="0" fontId="16" fillId="41" borderId="0" xfId="0" applyFont="1" applyFill="1"/>
    <xf numFmtId="0" fontId="0" fillId="0" borderId="23" xfId="0" applyFont="1" applyBorder="1" applyAlignment="1">
      <alignment horizontal="center" vertical="center" wrapText="1"/>
    </xf>
    <xf numFmtId="165" fontId="0" fillId="0" borderId="0" xfId="0" applyNumberFormat="1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 wrapText="1"/>
    </xf>
    <xf numFmtId="11" fontId="0" fillId="0" borderId="26" xfId="0" applyNumberFormat="1" applyFont="1" applyFill="1" applyBorder="1" applyAlignment="1">
      <alignment horizontal="center" vertical="center"/>
    </xf>
    <xf numFmtId="165" fontId="0" fillId="0" borderId="26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0" fontId="25" fillId="0" borderId="23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2" fontId="0" fillId="34" borderId="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8" xfId="0" applyBorder="1"/>
    <xf numFmtId="0" fontId="0" fillId="0" borderId="28" xfId="0" applyBorder="1" applyAlignment="1">
      <alignment horizontal="center"/>
    </xf>
    <xf numFmtId="11" fontId="0" fillId="0" borderId="28" xfId="0" applyNumberFormat="1" applyBorder="1" applyAlignment="1">
      <alignment horizont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wrapText="1"/>
    </xf>
    <xf numFmtId="11" fontId="0" fillId="0" borderId="10" xfId="0" applyNumberFormat="1" applyFont="1" applyBorder="1"/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2" fontId="0" fillId="0" borderId="0" xfId="0" applyNumberFormat="1" applyFill="1" applyAlignment="1">
      <alignment horizontal="center"/>
    </xf>
    <xf numFmtId="2" fontId="0" fillId="0" borderId="10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1" fontId="0" fillId="0" borderId="0" xfId="0" applyNumberFormat="1" applyFill="1" applyAlignment="1">
      <alignment vertical="center"/>
    </xf>
    <xf numFmtId="11" fontId="0" fillId="0" borderId="10" xfId="0" applyNumberFormat="1" applyFill="1" applyBorder="1" applyAlignment="1">
      <alignment horizontal="center" vertical="center"/>
    </xf>
    <xf numFmtId="11" fontId="0" fillId="0" borderId="0" xfId="0" applyNumberFormat="1" applyFill="1" applyBorder="1" applyAlignment="1">
      <alignment vertical="center"/>
    </xf>
    <xf numFmtId="11" fontId="0" fillId="0" borderId="10" xfId="0" applyNumberFormat="1" applyFill="1" applyBorder="1" applyAlignment="1">
      <alignment vertical="center"/>
    </xf>
    <xf numFmtId="11" fontId="0" fillId="0" borderId="0" xfId="0" applyNumberFormat="1" applyFill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22" fillId="0" borderId="20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5" borderId="0" xfId="0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0" xfId="0" applyAlignment="1">
      <alignment horizontal="center" wrapText="1"/>
    </xf>
    <xf numFmtId="164" fontId="16" fillId="0" borderId="0" xfId="0" applyNumberFormat="1" applyFon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19" xfId="0" applyBorder="1" applyAlignment="1">
      <alignment horizontal="center"/>
    </xf>
    <xf numFmtId="0" fontId="0" fillId="42" borderId="29" xfId="0" applyFill="1" applyBorder="1" applyAlignment="1">
      <alignment horizontal="center" vertical="center" wrapText="1"/>
    </xf>
    <xf numFmtId="0" fontId="0" fillId="42" borderId="30" xfId="0" applyFill="1" applyBorder="1" applyAlignment="1">
      <alignment horizontal="center" vertical="center" wrapText="1"/>
    </xf>
    <xf numFmtId="0" fontId="0" fillId="42" borderId="31" xfId="0" applyFill="1" applyBorder="1" applyAlignment="1">
      <alignment horizontal="center" vertical="center" wrapText="1"/>
    </xf>
    <xf numFmtId="0" fontId="0" fillId="43" borderId="29" xfId="0" applyFill="1" applyBorder="1" applyAlignment="1">
      <alignment horizontal="center" vertical="center"/>
    </xf>
    <xf numFmtId="0" fontId="0" fillId="43" borderId="30" xfId="0" applyFill="1" applyBorder="1" applyAlignment="1">
      <alignment horizontal="center" vertical="center"/>
    </xf>
    <xf numFmtId="0" fontId="0" fillId="43" borderId="31" xfId="0" applyFill="1" applyBorder="1" applyAlignment="1">
      <alignment horizontal="center" vertical="center"/>
    </xf>
    <xf numFmtId="0" fontId="0" fillId="43" borderId="29" xfId="0" applyFill="1" applyBorder="1" applyAlignment="1">
      <alignment horizontal="center" vertical="center" wrapText="1"/>
    </xf>
    <xf numFmtId="0" fontId="0" fillId="43" borderId="30" xfId="0" applyFill="1" applyBorder="1" applyAlignment="1">
      <alignment horizontal="center" vertical="center" wrapText="1"/>
    </xf>
    <xf numFmtId="0" fontId="0" fillId="43" borderId="31" xfId="0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/>
    </xf>
    <xf numFmtId="0" fontId="18" fillId="0" borderId="35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0" fillId="34" borderId="32" xfId="0" applyFill="1" applyBorder="1"/>
    <xf numFmtId="0" fontId="0" fillId="34" borderId="17" xfId="0" applyFill="1" applyBorder="1"/>
    <xf numFmtId="0" fontId="0" fillId="34" borderId="18" xfId="0" applyFill="1" applyBorder="1" applyAlignment="1">
      <alignment horizontal="center"/>
    </xf>
    <xf numFmtId="0" fontId="0" fillId="34" borderId="32" xfId="0" applyFill="1" applyBorder="1" applyAlignment="1">
      <alignment horizontal="center" vertical="center"/>
    </xf>
    <xf numFmtId="0" fontId="0" fillId="34" borderId="17" xfId="0" applyFill="1" applyBorder="1" applyAlignment="1">
      <alignment horizontal="center" vertical="center"/>
    </xf>
    <xf numFmtId="0" fontId="0" fillId="34" borderId="17" xfId="0" applyFill="1" applyBorder="1" applyAlignment="1">
      <alignment horizontal="center"/>
    </xf>
    <xf numFmtId="0" fontId="0" fillId="34" borderId="18" xfId="0" applyFill="1" applyBorder="1" applyAlignment="1">
      <alignment horizontal="center" vertical="center"/>
    </xf>
    <xf numFmtId="0" fontId="0" fillId="34" borderId="34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32" xfId="0" applyBorder="1"/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165" fontId="0" fillId="0" borderId="1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0" fontId="0" fillId="0" borderId="15" xfId="0" applyBorder="1"/>
    <xf numFmtId="164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44" borderId="15" xfId="0" applyNumberFormat="1" applyFill="1" applyBorder="1" applyAlignment="1">
      <alignment horizontal="center"/>
    </xf>
    <xf numFmtId="165" fontId="16" fillId="0" borderId="0" xfId="0" applyNumberFormat="1" applyFon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2" fontId="0" fillId="0" borderId="0" xfId="0" applyNumberFormat="1" applyFill="1"/>
    <xf numFmtId="0" fontId="0" fillId="45" borderId="15" xfId="0" applyFill="1" applyBorder="1" applyAlignment="1">
      <alignment horizontal="center"/>
    </xf>
    <xf numFmtId="0" fontId="0" fillId="45" borderId="0" xfId="0" applyFill="1" applyBorder="1" applyAlignment="1">
      <alignment horizontal="center" vertical="center"/>
    </xf>
    <xf numFmtId="0" fontId="0" fillId="45" borderId="0" xfId="0" applyFill="1" applyBorder="1" applyAlignment="1">
      <alignment horizontal="center"/>
    </xf>
    <xf numFmtId="0" fontId="0" fillId="45" borderId="10" xfId="0" applyFill="1" applyBorder="1" applyAlignment="1">
      <alignment horizontal="center"/>
    </xf>
    <xf numFmtId="165" fontId="0" fillId="45" borderId="0" xfId="0" applyNumberFormat="1" applyFill="1" applyBorder="1" applyAlignment="1">
      <alignment horizontal="center" vertical="center"/>
    </xf>
    <xf numFmtId="165" fontId="0" fillId="45" borderId="10" xfId="0" applyNumberFormat="1" applyFill="1" applyBorder="1" applyAlignment="1">
      <alignment horizontal="center"/>
    </xf>
    <xf numFmtId="0" fontId="0" fillId="45" borderId="15" xfId="0" applyFill="1" applyBorder="1"/>
    <xf numFmtId="0" fontId="0" fillId="45" borderId="0" xfId="0" applyFill="1" applyBorder="1"/>
    <xf numFmtId="165" fontId="0" fillId="45" borderId="0" xfId="0" applyNumberFormat="1" applyFill="1" applyBorder="1" applyAlignment="1">
      <alignment horizontal="center"/>
    </xf>
    <xf numFmtId="0" fontId="0" fillId="45" borderId="0" xfId="0" applyFill="1"/>
    <xf numFmtId="0" fontId="0" fillId="0" borderId="15" xfId="0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0" fontId="0" fillId="45" borderId="0" xfId="0" applyFont="1" applyFill="1" applyBorder="1"/>
    <xf numFmtId="0" fontId="0" fillId="0" borderId="15" xfId="0" applyFill="1" applyBorder="1"/>
    <xf numFmtId="0" fontId="0" fillId="0" borderId="33" xfId="0" applyBorder="1"/>
    <xf numFmtId="0" fontId="0" fillId="0" borderId="16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/>
    </xf>
    <xf numFmtId="0" fontId="0" fillId="0" borderId="33" xfId="0" applyFill="1" applyBorder="1"/>
    <xf numFmtId="0" fontId="0" fillId="0" borderId="19" xfId="0" applyFill="1" applyBorder="1"/>
    <xf numFmtId="165" fontId="0" fillId="0" borderId="19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5" fontId="0" fillId="0" borderId="33" xfId="0" applyNumberFormat="1" applyBorder="1" applyAlignment="1">
      <alignment horizontal="center"/>
    </xf>
    <xf numFmtId="165" fontId="0" fillId="0" borderId="33" xfId="0" applyNumberFormat="1" applyFill="1" applyBorder="1" applyAlignment="1">
      <alignment horizontal="center"/>
    </xf>
    <xf numFmtId="165" fontId="16" fillId="0" borderId="19" xfId="0" applyNumberFormat="1" applyFont="1" applyFill="1" applyBorder="1" applyAlignment="1">
      <alignment horizontal="center"/>
    </xf>
    <xf numFmtId="165" fontId="0" fillId="0" borderId="16" xfId="0" applyNumberFormat="1" applyFont="1" applyFill="1" applyBorder="1" applyAlignment="1">
      <alignment horizontal="center"/>
    </xf>
    <xf numFmtId="165" fontId="0" fillId="0" borderId="0" xfId="0" applyNumberFormat="1" applyBorder="1"/>
    <xf numFmtId="0" fontId="22" fillId="0" borderId="0" xfId="0" applyFont="1"/>
    <xf numFmtId="0" fontId="27" fillId="0" borderId="0" xfId="0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FF00FF"/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10" Type="http://schemas.openxmlformats.org/officeDocument/2006/relationships/calcChain" Target="calcChain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externalLink" Target="externalLinks/externalLink1.xml"/>
   <Relationship Id="rId7" Type="http://schemas.openxmlformats.org/officeDocument/2006/relationships/theme" Target="theme/theme1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</Relationships>
</file>

<file path=xl/externalLinks/_rels/externalLink1.xml.rels><?xml version = '1.0' encoding = 'UTF-8' standalone = 'yes'?>
<Relationships xmlns="http://schemas.openxmlformats.org/package/2006/relationships">
   <Relationship Id="rId1" Type="http://schemas.openxmlformats.org/officeDocument/2006/relationships/externalLinkPath" TargetMode="External" Target="/TOSHIBA%20EXTERNAL%20DRIVE/KATARINA/LIDIJA%20BURAZER/Phleum/ELISA/13%20mart%202017%20II%20time%20ELISA%20P1W%20i%20P2W%20with%20Table%20S7.xlsx"/>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S7"/>
      <sheetName val="P1W i 2W sa 2 regress trends"/>
    </sheetNames>
    <sheetDataSet>
      <sheetData sheetId="0">
        <row r="3">
          <cell r="A3">
            <v>4.8600000000000003</v>
          </cell>
          <cell r="E3">
            <v>1.7429999999999999</v>
          </cell>
        </row>
        <row r="4">
          <cell r="A4">
            <v>1.62</v>
          </cell>
          <cell r="E4">
            <v>1.0864999999999998</v>
          </cell>
        </row>
        <row r="5">
          <cell r="A5">
            <v>0.54</v>
          </cell>
          <cell r="E5">
            <v>0.43300000000000005</v>
          </cell>
        </row>
        <row r="6">
          <cell r="A6">
            <v>0.18</v>
          </cell>
          <cell r="E6">
            <v>0.158</v>
          </cell>
        </row>
        <row r="7">
          <cell r="A7">
            <v>0.06</v>
          </cell>
          <cell r="E7">
            <v>7.1000000000000008E-2</v>
          </cell>
        </row>
        <row r="8">
          <cell r="A8">
            <v>0.02</v>
          </cell>
          <cell r="E8">
            <v>2.9000000000000012E-2</v>
          </cell>
        </row>
        <row r="9">
          <cell r="A9">
            <v>0.01</v>
          </cell>
          <cell r="E9">
            <v>1.100000000000001E-2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_rels/sheet2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3.bin"/>
</Relationships>
</file>

<file path=xl/worksheets/_rels/sheet4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4.bin"/>
</Relationships>
</file>

<file path=xl/worksheets/_rels/sheet5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5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B1" workbookViewId="0">
      <selection activeCell="O13" sqref="O13"/>
    </sheetView>
  </sheetViews>
  <sheetFormatPr defaultRowHeight="15" x14ac:dyDescent="0.25"/>
  <cols>
    <col min="2" max="2" style="271" width="9.140625" collapsed="true"/>
    <col min="3" max="3" customWidth="true" width="9.85546875" collapsed="true"/>
    <col min="4" max="4" customWidth="true" width="29.28515625" collapsed="true"/>
    <col min="5" max="6" style="271" width="9.140625" collapsed="true"/>
    <col min="7" max="7" customWidth="true" style="271" width="9.5703125" collapsed="true"/>
    <col min="8" max="8" style="271" width="9.140625" collapsed="true"/>
    <col min="9" max="9" customWidth="true" style="271" width="9.85546875" collapsed="true"/>
    <col min="10" max="11" style="271" width="9.140625" collapsed="true"/>
    <col min="12" max="12" customWidth="true" width="19.140625" collapsed="true"/>
    <col min="13" max="13" style="271" width="9.140625" collapsed="true"/>
  </cols>
  <sheetData>
    <row r="1" spans="1:13" ht="26.25" customHeight="1" x14ac:dyDescent="0.25">
      <c r="B1" s="311" t="s">
        <v>684</v>
      </c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</row>
    <row r="2" spans="1:13" s="272" customFormat="1" ht="30" x14ac:dyDescent="0.25">
      <c r="A2" s="272" t="s">
        <v>685</v>
      </c>
      <c r="B2" s="116" t="s">
        <v>686</v>
      </c>
      <c r="C2" s="116" t="s">
        <v>687</v>
      </c>
      <c r="D2" s="116" t="s">
        <v>688</v>
      </c>
      <c r="E2" s="116" t="s">
        <v>689</v>
      </c>
      <c r="F2" s="116" t="s">
        <v>690</v>
      </c>
      <c r="G2" s="116" t="s">
        <v>691</v>
      </c>
      <c r="H2" s="116" t="s">
        <v>692</v>
      </c>
      <c r="I2" s="116" t="s">
        <v>693</v>
      </c>
      <c r="J2" s="116" t="s">
        <v>694</v>
      </c>
      <c r="K2" s="116" t="s">
        <v>695</v>
      </c>
      <c r="L2" s="116" t="s">
        <v>696</v>
      </c>
      <c r="M2" s="116" t="s">
        <v>697</v>
      </c>
    </row>
    <row r="3" spans="1:13" s="272" customFormat="1" x14ac:dyDescent="0.25">
      <c r="B3" s="312" t="s">
        <v>698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</row>
    <row r="4" spans="1:13" s="272" customFormat="1" x14ac:dyDescent="0.25">
      <c r="H4" s="272" t="s">
        <v>699</v>
      </c>
    </row>
    <row r="5" spans="1:13" x14ac:dyDescent="0.25">
      <c r="A5">
        <v>2</v>
      </c>
      <c r="B5" s="271">
        <v>1908</v>
      </c>
      <c r="C5" t="s">
        <v>94</v>
      </c>
      <c r="D5" t="s">
        <v>95</v>
      </c>
      <c r="E5" s="271">
        <v>99</v>
      </c>
      <c r="F5" s="271">
        <v>101.82</v>
      </c>
      <c r="G5" s="271">
        <v>70</v>
      </c>
      <c r="H5" s="3">
        <v>1040000</v>
      </c>
      <c r="I5" s="271">
        <v>6</v>
      </c>
      <c r="J5" s="271">
        <v>1</v>
      </c>
      <c r="K5" s="271">
        <v>142</v>
      </c>
      <c r="L5" t="s">
        <v>700</v>
      </c>
      <c r="M5" s="271">
        <v>14150</v>
      </c>
    </row>
    <row r="6" spans="1:13" x14ac:dyDescent="0.25">
      <c r="A6">
        <v>3</v>
      </c>
      <c r="B6" s="271">
        <v>1910</v>
      </c>
      <c r="C6" t="s">
        <v>701</v>
      </c>
      <c r="D6" t="s">
        <v>702</v>
      </c>
      <c r="E6" s="271">
        <v>98.9</v>
      </c>
      <c r="F6" s="271">
        <v>95.02</v>
      </c>
      <c r="G6" s="271">
        <v>63</v>
      </c>
      <c r="H6" s="3">
        <v>535000</v>
      </c>
      <c r="I6" s="271">
        <v>5</v>
      </c>
      <c r="J6" s="271">
        <v>1</v>
      </c>
      <c r="K6" s="271">
        <v>117</v>
      </c>
      <c r="L6" t="s">
        <v>703</v>
      </c>
      <c r="M6" s="271">
        <v>14159</v>
      </c>
    </row>
    <row r="7" spans="1:13" x14ac:dyDescent="0.25">
      <c r="A7">
        <v>3</v>
      </c>
      <c r="B7" s="271">
        <v>1911</v>
      </c>
      <c r="C7" t="s">
        <v>704</v>
      </c>
      <c r="D7" t="s">
        <v>705</v>
      </c>
      <c r="E7" s="271">
        <v>98.9</v>
      </c>
      <c r="F7" s="271">
        <v>95.02</v>
      </c>
      <c r="G7" s="271">
        <v>63</v>
      </c>
      <c r="H7" s="3">
        <v>535000</v>
      </c>
      <c r="I7" s="271">
        <v>5</v>
      </c>
      <c r="J7" s="271">
        <v>1</v>
      </c>
      <c r="K7" s="271">
        <v>117</v>
      </c>
      <c r="L7" t="s">
        <v>703</v>
      </c>
      <c r="M7" s="271">
        <v>14115</v>
      </c>
    </row>
    <row r="8" spans="1:13" x14ac:dyDescent="0.25">
      <c r="A8">
        <v>3</v>
      </c>
      <c r="B8" s="271">
        <v>1909</v>
      </c>
      <c r="C8" t="s">
        <v>303</v>
      </c>
      <c r="D8" t="s">
        <v>302</v>
      </c>
      <c r="E8" s="271">
        <v>98.9</v>
      </c>
      <c r="F8" s="271">
        <v>95.02</v>
      </c>
      <c r="G8" s="271">
        <v>63</v>
      </c>
      <c r="H8" s="3">
        <v>535000</v>
      </c>
      <c r="I8" s="271">
        <v>5</v>
      </c>
      <c r="J8" s="271">
        <v>1</v>
      </c>
      <c r="K8" s="271">
        <v>117</v>
      </c>
      <c r="L8" t="s">
        <v>703</v>
      </c>
      <c r="M8" s="271">
        <v>14129</v>
      </c>
    </row>
    <row r="9" spans="1:13" x14ac:dyDescent="0.25">
      <c r="A9">
        <v>88</v>
      </c>
      <c r="B9" s="271">
        <v>991</v>
      </c>
      <c r="C9" t="s">
        <v>118</v>
      </c>
      <c r="D9" t="s">
        <v>119</v>
      </c>
      <c r="E9" s="271">
        <v>61.5</v>
      </c>
      <c r="F9" s="271">
        <v>48.19</v>
      </c>
      <c r="G9" s="271">
        <v>12</v>
      </c>
      <c r="H9" s="3">
        <v>52700</v>
      </c>
      <c r="I9" s="271">
        <v>1</v>
      </c>
      <c r="J9" s="271">
        <v>1</v>
      </c>
      <c r="K9" s="271">
        <v>1</v>
      </c>
      <c r="M9" s="271">
        <v>10933</v>
      </c>
    </row>
    <row r="10" spans="1:13" x14ac:dyDescent="0.25">
      <c r="H10" s="3" t="s">
        <v>706</v>
      </c>
    </row>
    <row r="11" spans="1:13" x14ac:dyDescent="0.25">
      <c r="A11">
        <v>3</v>
      </c>
      <c r="B11" s="271">
        <v>1910</v>
      </c>
      <c r="C11" t="s">
        <v>701</v>
      </c>
      <c r="D11" t="s">
        <v>702</v>
      </c>
      <c r="E11" s="271">
        <v>98.6</v>
      </c>
      <c r="F11" s="271">
        <v>100.71</v>
      </c>
      <c r="G11" s="271">
        <v>50</v>
      </c>
      <c r="H11" s="3">
        <v>289000</v>
      </c>
      <c r="I11" s="271">
        <v>7</v>
      </c>
      <c r="J11" s="271">
        <v>1</v>
      </c>
      <c r="K11" s="271">
        <v>258</v>
      </c>
      <c r="L11" t="s">
        <v>707</v>
      </c>
      <c r="M11" s="271">
        <v>14159</v>
      </c>
    </row>
    <row r="12" spans="1:13" x14ac:dyDescent="0.25">
      <c r="A12">
        <v>3</v>
      </c>
      <c r="B12" s="271">
        <v>1911</v>
      </c>
      <c r="C12" t="s">
        <v>704</v>
      </c>
      <c r="D12" t="s">
        <v>705</v>
      </c>
      <c r="E12" s="271">
        <v>98.6</v>
      </c>
      <c r="F12" s="271">
        <v>100.71</v>
      </c>
      <c r="G12" s="271">
        <v>50</v>
      </c>
      <c r="H12" s="3">
        <v>289000</v>
      </c>
      <c r="I12" s="271">
        <v>7</v>
      </c>
      <c r="J12" s="271">
        <v>1</v>
      </c>
      <c r="K12" s="271">
        <v>258</v>
      </c>
      <c r="L12" t="s">
        <v>707</v>
      </c>
      <c r="M12" s="271">
        <v>14115</v>
      </c>
    </row>
    <row r="13" spans="1:13" x14ac:dyDescent="0.25">
      <c r="A13">
        <v>3</v>
      </c>
      <c r="B13" s="271">
        <v>1909</v>
      </c>
      <c r="C13" t="s">
        <v>303</v>
      </c>
      <c r="D13" t="s">
        <v>302</v>
      </c>
      <c r="E13" s="271">
        <v>98.6</v>
      </c>
      <c r="F13" s="271">
        <v>100.71</v>
      </c>
      <c r="G13" s="271">
        <v>50</v>
      </c>
      <c r="H13" s="3">
        <v>289000</v>
      </c>
      <c r="I13" s="271">
        <v>7</v>
      </c>
      <c r="J13" s="271">
        <v>1</v>
      </c>
      <c r="K13" s="271">
        <v>258</v>
      </c>
      <c r="L13" t="s">
        <v>707</v>
      </c>
      <c r="M13" s="271">
        <v>14129</v>
      </c>
    </row>
    <row r="14" spans="1:13" x14ac:dyDescent="0.25">
      <c r="A14">
        <v>5</v>
      </c>
      <c r="B14" s="271">
        <v>21439</v>
      </c>
      <c r="C14" t="s">
        <v>249</v>
      </c>
      <c r="D14" t="s">
        <v>248</v>
      </c>
      <c r="E14" s="271">
        <v>96.7</v>
      </c>
      <c r="F14" s="271">
        <v>78.45</v>
      </c>
      <c r="G14" s="271">
        <v>37</v>
      </c>
      <c r="H14" s="3">
        <v>788000</v>
      </c>
      <c r="I14" s="271">
        <v>3</v>
      </c>
      <c r="J14" s="271">
        <v>1</v>
      </c>
      <c r="K14" s="271">
        <v>256</v>
      </c>
      <c r="L14" t="s">
        <v>708</v>
      </c>
      <c r="M14" s="271">
        <v>14142</v>
      </c>
    </row>
    <row r="15" spans="1:13" x14ac:dyDescent="0.25">
      <c r="A15">
        <v>8</v>
      </c>
      <c r="B15" s="271">
        <v>983</v>
      </c>
      <c r="C15" t="s">
        <v>7</v>
      </c>
      <c r="D15" t="s">
        <v>8</v>
      </c>
      <c r="E15" s="271">
        <v>96.3</v>
      </c>
      <c r="F15" s="271">
        <v>66.06</v>
      </c>
      <c r="G15" s="271">
        <v>24</v>
      </c>
      <c r="H15" s="3">
        <v>242000</v>
      </c>
      <c r="I15" s="271">
        <v>4</v>
      </c>
      <c r="J15" s="271">
        <v>2</v>
      </c>
      <c r="K15" s="271">
        <v>17</v>
      </c>
      <c r="L15" t="s">
        <v>709</v>
      </c>
      <c r="M15" s="271">
        <v>13921</v>
      </c>
    </row>
    <row r="16" spans="1:13" x14ac:dyDescent="0.25">
      <c r="A16">
        <v>8</v>
      </c>
      <c r="B16" s="271">
        <v>984</v>
      </c>
      <c r="C16" t="s">
        <v>253</v>
      </c>
      <c r="D16" t="s">
        <v>38</v>
      </c>
      <c r="E16" s="271">
        <v>96.3</v>
      </c>
      <c r="F16" s="271">
        <v>66.06</v>
      </c>
      <c r="G16" s="271">
        <v>23</v>
      </c>
      <c r="H16" s="3">
        <v>242000</v>
      </c>
      <c r="I16" s="271">
        <v>4</v>
      </c>
      <c r="J16" s="271">
        <v>2</v>
      </c>
      <c r="K16" s="271">
        <v>17</v>
      </c>
      <c r="L16" t="s">
        <v>709</v>
      </c>
      <c r="M16" s="271">
        <v>14607</v>
      </c>
    </row>
    <row r="17" spans="1:13" x14ac:dyDescent="0.25">
      <c r="A17">
        <v>12</v>
      </c>
      <c r="B17" s="271">
        <v>986</v>
      </c>
      <c r="C17" t="s">
        <v>37</v>
      </c>
      <c r="D17" t="s">
        <v>38</v>
      </c>
      <c r="E17" s="271">
        <v>94.5</v>
      </c>
      <c r="F17" s="271">
        <v>41.86</v>
      </c>
      <c r="G17" s="271">
        <v>18</v>
      </c>
      <c r="H17" s="3">
        <v>6920</v>
      </c>
      <c r="I17" s="271">
        <v>3</v>
      </c>
      <c r="J17" s="271">
        <v>1</v>
      </c>
      <c r="K17" s="271">
        <v>4</v>
      </c>
      <c r="M17" s="271">
        <v>14602</v>
      </c>
    </row>
    <row r="18" spans="1:13" s="143" customFormat="1" x14ac:dyDescent="0.25">
      <c r="B18" s="313" t="s">
        <v>710</v>
      </c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</row>
    <row r="19" spans="1:13" x14ac:dyDescent="0.25">
      <c r="H19" s="3" t="s">
        <v>711</v>
      </c>
    </row>
    <row r="20" spans="1:13" x14ac:dyDescent="0.25">
      <c r="A20">
        <v>1</v>
      </c>
      <c r="B20" s="271">
        <v>984</v>
      </c>
      <c r="C20" t="s">
        <v>253</v>
      </c>
      <c r="D20" t="s">
        <v>38</v>
      </c>
      <c r="E20" s="271">
        <v>99.1</v>
      </c>
      <c r="F20" s="271">
        <v>175</v>
      </c>
      <c r="G20" s="271">
        <v>72</v>
      </c>
      <c r="H20" s="3">
        <v>393000</v>
      </c>
      <c r="I20" s="271">
        <v>19</v>
      </c>
      <c r="J20" s="271">
        <v>1</v>
      </c>
      <c r="K20" s="271">
        <v>445</v>
      </c>
      <c r="L20" t="s">
        <v>712</v>
      </c>
      <c r="M20" s="271">
        <v>14607</v>
      </c>
    </row>
    <row r="21" spans="1:13" x14ac:dyDescent="0.25">
      <c r="A21">
        <v>3</v>
      </c>
      <c r="B21" s="271">
        <v>986</v>
      </c>
      <c r="C21" t="s">
        <v>37</v>
      </c>
      <c r="D21" t="s">
        <v>38</v>
      </c>
      <c r="E21" s="271">
        <v>98.1</v>
      </c>
      <c r="F21" s="271">
        <v>170</v>
      </c>
      <c r="G21" s="271">
        <v>68</v>
      </c>
      <c r="H21" s="3">
        <v>8630000</v>
      </c>
      <c r="I21" s="271">
        <v>18</v>
      </c>
      <c r="J21" s="271">
        <v>2</v>
      </c>
      <c r="K21" s="271">
        <v>405</v>
      </c>
      <c r="L21" t="s">
        <v>712</v>
      </c>
      <c r="M21" s="271">
        <v>14602</v>
      </c>
    </row>
    <row r="22" spans="1:13" x14ac:dyDescent="0.25">
      <c r="H22" s="3" t="s">
        <v>713</v>
      </c>
    </row>
    <row r="23" spans="1:13" x14ac:dyDescent="0.25">
      <c r="A23">
        <v>1</v>
      </c>
      <c r="B23" s="271">
        <v>983</v>
      </c>
      <c r="C23" t="s">
        <v>7</v>
      </c>
      <c r="D23" t="s">
        <v>8</v>
      </c>
      <c r="E23" s="271">
        <v>99.1</v>
      </c>
      <c r="F23" s="271">
        <v>180.04</v>
      </c>
      <c r="G23" s="271">
        <v>82</v>
      </c>
      <c r="H23" s="3">
        <v>293000</v>
      </c>
      <c r="I23" s="271">
        <v>23</v>
      </c>
      <c r="J23" s="271">
        <v>1</v>
      </c>
      <c r="K23" s="271">
        <v>481</v>
      </c>
      <c r="L23" t="s">
        <v>712</v>
      </c>
      <c r="M23" s="271">
        <v>13921</v>
      </c>
    </row>
    <row r="24" spans="1:13" x14ac:dyDescent="0.25">
      <c r="A24">
        <v>1</v>
      </c>
      <c r="B24" s="271">
        <v>984</v>
      </c>
      <c r="C24" t="s">
        <v>253</v>
      </c>
      <c r="D24" t="s">
        <v>38</v>
      </c>
      <c r="E24" s="271">
        <v>99.1</v>
      </c>
      <c r="F24" s="271">
        <v>180.04</v>
      </c>
      <c r="G24" s="271">
        <v>78</v>
      </c>
      <c r="H24" s="3">
        <v>293000</v>
      </c>
      <c r="I24" s="271">
        <v>23</v>
      </c>
      <c r="J24" s="271">
        <v>1</v>
      </c>
      <c r="K24" s="271">
        <v>481</v>
      </c>
      <c r="L24" t="s">
        <v>712</v>
      </c>
      <c r="M24" s="271">
        <v>14607</v>
      </c>
    </row>
    <row r="25" spans="1:13" x14ac:dyDescent="0.25">
      <c r="A25">
        <v>3</v>
      </c>
      <c r="B25" s="271">
        <v>986</v>
      </c>
      <c r="C25" t="s">
        <v>37</v>
      </c>
      <c r="D25" t="s">
        <v>38</v>
      </c>
      <c r="E25" s="271">
        <v>99.1</v>
      </c>
      <c r="F25" s="271">
        <v>174.4</v>
      </c>
      <c r="G25" s="271">
        <v>72</v>
      </c>
      <c r="H25" s="3">
        <v>5630000</v>
      </c>
      <c r="I25" s="271">
        <v>21</v>
      </c>
      <c r="J25" s="271">
        <v>2</v>
      </c>
      <c r="K25" s="271">
        <v>401</v>
      </c>
      <c r="L25" t="s">
        <v>712</v>
      </c>
      <c r="M25" s="271">
        <v>14602</v>
      </c>
    </row>
    <row r="26" spans="1:13" x14ac:dyDescent="0.25">
      <c r="A26">
        <v>2</v>
      </c>
      <c r="B26" s="271">
        <v>985</v>
      </c>
      <c r="C26" t="s">
        <v>252</v>
      </c>
      <c r="D26" t="s">
        <v>251</v>
      </c>
      <c r="E26" s="271">
        <v>99.1</v>
      </c>
      <c r="F26" s="271">
        <v>159.58000000000001</v>
      </c>
      <c r="G26" s="271">
        <v>95</v>
      </c>
      <c r="H26" s="3">
        <v>44400</v>
      </c>
      <c r="I26" s="271">
        <v>19</v>
      </c>
      <c r="J26" s="271">
        <v>1</v>
      </c>
      <c r="K26" s="271">
        <v>405</v>
      </c>
      <c r="L26" t="s">
        <v>714</v>
      </c>
      <c r="M26" s="271">
        <v>11399</v>
      </c>
    </row>
    <row r="27" spans="1:13" x14ac:dyDescent="0.25">
      <c r="A27">
        <v>35</v>
      </c>
      <c r="B27" s="271">
        <v>991</v>
      </c>
      <c r="C27" t="s">
        <v>118</v>
      </c>
      <c r="D27" t="s">
        <v>119</v>
      </c>
      <c r="E27" s="271">
        <v>61.4</v>
      </c>
      <c r="F27" s="271">
        <v>43.89</v>
      </c>
      <c r="G27" s="271">
        <v>12</v>
      </c>
      <c r="H27" s="3">
        <v>45500</v>
      </c>
      <c r="I27" s="271">
        <v>1</v>
      </c>
      <c r="J27" s="271">
        <v>1</v>
      </c>
      <c r="K27" s="271">
        <v>4</v>
      </c>
      <c r="M27" s="271">
        <v>10933</v>
      </c>
    </row>
    <row r="28" spans="1:13" x14ac:dyDescent="0.25">
      <c r="A28">
        <v>34</v>
      </c>
      <c r="B28" s="271">
        <v>990</v>
      </c>
      <c r="C28" t="s">
        <v>109</v>
      </c>
      <c r="D28" t="s">
        <v>110</v>
      </c>
      <c r="E28" s="271">
        <v>78.7</v>
      </c>
      <c r="F28" s="271">
        <v>34.090000000000003</v>
      </c>
      <c r="G28" s="271">
        <v>10</v>
      </c>
      <c r="H28" s="3">
        <v>1840</v>
      </c>
      <c r="I28" s="271">
        <v>1</v>
      </c>
      <c r="J28" s="271">
        <v>1</v>
      </c>
      <c r="K28" s="271">
        <v>2</v>
      </c>
      <c r="L28" t="s">
        <v>54</v>
      </c>
      <c r="M28" s="271">
        <v>10959</v>
      </c>
    </row>
    <row r="29" spans="1:13" s="143" customFormat="1" x14ac:dyDescent="0.25">
      <c r="B29" s="313" t="s">
        <v>715</v>
      </c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</row>
    <row r="30" spans="1:13" x14ac:dyDescent="0.25">
      <c r="H30" s="3" t="s">
        <v>716</v>
      </c>
    </row>
    <row r="31" spans="1:13" x14ac:dyDescent="0.25">
      <c r="A31">
        <v>1</v>
      </c>
      <c r="B31" s="271">
        <v>984</v>
      </c>
      <c r="C31" t="s">
        <v>253</v>
      </c>
      <c r="D31" t="s">
        <v>38</v>
      </c>
      <c r="E31" s="271">
        <v>99.1</v>
      </c>
      <c r="F31" s="271">
        <v>161.69999999999999</v>
      </c>
      <c r="G31" s="271">
        <v>75</v>
      </c>
      <c r="H31" s="3">
        <v>15100</v>
      </c>
      <c r="I31" s="271">
        <v>22</v>
      </c>
      <c r="J31" s="271">
        <v>1</v>
      </c>
      <c r="K31" s="271">
        <v>383</v>
      </c>
      <c r="L31" t="s">
        <v>717</v>
      </c>
      <c r="M31" s="271">
        <v>14607</v>
      </c>
    </row>
    <row r="32" spans="1:13" x14ac:dyDescent="0.25">
      <c r="A32">
        <v>3</v>
      </c>
      <c r="B32" s="271">
        <v>986</v>
      </c>
      <c r="C32" t="s">
        <v>37</v>
      </c>
      <c r="D32" t="s">
        <v>38</v>
      </c>
      <c r="E32" s="271">
        <v>99.1</v>
      </c>
      <c r="F32" s="271">
        <v>157.5</v>
      </c>
      <c r="G32" s="271">
        <v>62</v>
      </c>
      <c r="H32" s="3">
        <v>1240000</v>
      </c>
      <c r="I32" s="271">
        <v>20</v>
      </c>
      <c r="J32" s="271">
        <v>2</v>
      </c>
      <c r="K32" s="271">
        <v>244</v>
      </c>
      <c r="L32" t="s">
        <v>718</v>
      </c>
      <c r="M32" s="271">
        <v>14602</v>
      </c>
    </row>
    <row r="33" spans="1:13" x14ac:dyDescent="0.25">
      <c r="A33">
        <v>2</v>
      </c>
      <c r="B33" s="271">
        <v>985</v>
      </c>
      <c r="C33" t="s">
        <v>252</v>
      </c>
      <c r="D33" t="s">
        <v>251</v>
      </c>
      <c r="E33" s="271">
        <v>99.1</v>
      </c>
      <c r="F33" s="271">
        <v>144.19999999999999</v>
      </c>
      <c r="G33" s="271">
        <v>92</v>
      </c>
      <c r="H33" s="3">
        <v>26100</v>
      </c>
      <c r="I33" s="271">
        <v>17</v>
      </c>
      <c r="J33" s="271">
        <v>1</v>
      </c>
      <c r="K33" s="271">
        <v>326</v>
      </c>
      <c r="L33" t="s">
        <v>719</v>
      </c>
      <c r="M33" s="271">
        <v>11399</v>
      </c>
    </row>
    <row r="34" spans="1:13" x14ac:dyDescent="0.25">
      <c r="H34" s="3" t="s">
        <v>720</v>
      </c>
    </row>
    <row r="35" spans="1:13" x14ac:dyDescent="0.25">
      <c r="A35">
        <v>1</v>
      </c>
      <c r="B35" s="271">
        <v>983</v>
      </c>
      <c r="C35" t="s">
        <v>7</v>
      </c>
      <c r="D35" t="s">
        <v>8</v>
      </c>
      <c r="E35" s="271">
        <v>99.1</v>
      </c>
      <c r="F35" s="271">
        <v>166.22</v>
      </c>
      <c r="G35" s="271">
        <v>82</v>
      </c>
      <c r="H35" s="3">
        <v>10100</v>
      </c>
      <c r="I35" s="271">
        <v>23</v>
      </c>
      <c r="J35" s="271">
        <v>1</v>
      </c>
      <c r="K35" s="271">
        <v>383</v>
      </c>
      <c r="L35" t="s">
        <v>717</v>
      </c>
      <c r="M35" s="271">
        <v>13921</v>
      </c>
    </row>
    <row r="36" spans="1:13" x14ac:dyDescent="0.25">
      <c r="A36">
        <v>1</v>
      </c>
      <c r="B36" s="271">
        <v>984</v>
      </c>
      <c r="C36" t="s">
        <v>253</v>
      </c>
      <c r="D36" t="s">
        <v>38</v>
      </c>
      <c r="E36" s="271">
        <v>99.1</v>
      </c>
      <c r="F36" s="271">
        <v>166.22</v>
      </c>
      <c r="G36" s="271">
        <v>78</v>
      </c>
      <c r="H36" s="3">
        <v>15100</v>
      </c>
      <c r="I36" s="271">
        <v>23</v>
      </c>
      <c r="J36" s="271">
        <v>1</v>
      </c>
      <c r="K36" s="271">
        <v>383</v>
      </c>
      <c r="L36" t="s">
        <v>717</v>
      </c>
      <c r="M36" s="271">
        <v>14607</v>
      </c>
    </row>
    <row r="37" spans="1:13" x14ac:dyDescent="0.25">
      <c r="A37">
        <v>3</v>
      </c>
      <c r="B37" s="271">
        <v>986</v>
      </c>
      <c r="C37" t="s">
        <v>37</v>
      </c>
      <c r="D37" t="s">
        <v>38</v>
      </c>
      <c r="E37" s="271">
        <v>99.1</v>
      </c>
      <c r="F37" s="271">
        <v>160.5</v>
      </c>
      <c r="G37" s="271">
        <v>67</v>
      </c>
      <c r="H37" s="3">
        <v>1440000</v>
      </c>
      <c r="I37" s="271">
        <v>21</v>
      </c>
      <c r="J37" s="271">
        <v>2</v>
      </c>
      <c r="K37" s="271">
        <v>244</v>
      </c>
      <c r="L37" t="s">
        <v>718</v>
      </c>
      <c r="M37" s="271">
        <v>14602</v>
      </c>
    </row>
    <row r="38" spans="1:13" x14ac:dyDescent="0.25">
      <c r="A38">
        <v>2</v>
      </c>
      <c r="B38" s="271">
        <v>985</v>
      </c>
      <c r="C38" t="s">
        <v>252</v>
      </c>
      <c r="D38" t="s">
        <v>251</v>
      </c>
      <c r="E38" s="271">
        <v>99.1</v>
      </c>
      <c r="F38" s="271">
        <v>148.16</v>
      </c>
      <c r="G38" s="271">
        <v>95</v>
      </c>
      <c r="H38" s="3">
        <v>23100</v>
      </c>
      <c r="I38" s="271">
        <v>19</v>
      </c>
      <c r="J38" s="271">
        <v>1</v>
      </c>
      <c r="K38" s="271">
        <v>326</v>
      </c>
      <c r="L38" t="s">
        <v>719</v>
      </c>
      <c r="M38" s="271">
        <v>11399</v>
      </c>
    </row>
    <row r="39" spans="1:13" s="143" customFormat="1" x14ac:dyDescent="0.25">
      <c r="B39" s="313" t="s">
        <v>721</v>
      </c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</row>
    <row r="40" spans="1:13" x14ac:dyDescent="0.25">
      <c r="H40" s="3" t="s">
        <v>722</v>
      </c>
    </row>
    <row r="41" spans="1:13" x14ac:dyDescent="0.25">
      <c r="A41">
        <v>2</v>
      </c>
      <c r="B41" s="271">
        <v>990</v>
      </c>
      <c r="C41" t="s">
        <v>109</v>
      </c>
      <c r="D41" t="s">
        <v>110</v>
      </c>
      <c r="E41" s="271">
        <v>99.1</v>
      </c>
      <c r="F41" s="271">
        <v>143.5</v>
      </c>
      <c r="G41" s="271">
        <v>78</v>
      </c>
      <c r="H41" s="3">
        <v>4180000</v>
      </c>
      <c r="I41" s="271">
        <v>12</v>
      </c>
      <c r="J41" s="271">
        <v>9</v>
      </c>
      <c r="K41" s="271">
        <v>85</v>
      </c>
      <c r="L41" t="s">
        <v>723</v>
      </c>
      <c r="M41" s="271">
        <v>10959</v>
      </c>
    </row>
    <row r="42" spans="1:13" x14ac:dyDescent="0.25">
      <c r="A42">
        <v>3</v>
      </c>
      <c r="B42" s="271">
        <v>991</v>
      </c>
      <c r="C42" t="s">
        <v>118</v>
      </c>
      <c r="D42" t="s">
        <v>119</v>
      </c>
      <c r="E42" s="271">
        <v>98.7</v>
      </c>
      <c r="F42" s="271">
        <v>115.17</v>
      </c>
      <c r="G42" s="271">
        <v>46</v>
      </c>
      <c r="H42" s="3">
        <v>1930000</v>
      </c>
      <c r="I42" s="271">
        <v>6</v>
      </c>
      <c r="J42" s="271">
        <v>1</v>
      </c>
      <c r="K42" s="271">
        <v>85</v>
      </c>
      <c r="L42" t="s">
        <v>724</v>
      </c>
      <c r="M42" s="271">
        <v>10933</v>
      </c>
    </row>
    <row r="43" spans="1:13" x14ac:dyDescent="0.25">
      <c r="A43">
        <v>4</v>
      </c>
      <c r="B43" s="271">
        <v>3220</v>
      </c>
      <c r="C43" t="s">
        <v>725</v>
      </c>
      <c r="D43" t="s">
        <v>726</v>
      </c>
      <c r="E43" s="271">
        <v>83.7</v>
      </c>
      <c r="F43" s="271">
        <v>72.17</v>
      </c>
      <c r="G43" s="271">
        <v>30</v>
      </c>
      <c r="H43" s="3">
        <v>377000</v>
      </c>
      <c r="I43" s="271">
        <v>4</v>
      </c>
      <c r="J43" s="271">
        <v>1</v>
      </c>
      <c r="K43" s="271">
        <v>27</v>
      </c>
      <c r="L43" t="s">
        <v>727</v>
      </c>
      <c r="M43" s="271">
        <v>10907</v>
      </c>
    </row>
    <row r="44" spans="1:13" x14ac:dyDescent="0.25">
      <c r="A44">
        <v>4</v>
      </c>
      <c r="B44" s="271">
        <v>3219</v>
      </c>
      <c r="C44" t="s">
        <v>728</v>
      </c>
      <c r="D44" t="s">
        <v>729</v>
      </c>
      <c r="E44" s="271">
        <v>83.7</v>
      </c>
      <c r="F44" s="271">
        <v>72.17</v>
      </c>
      <c r="G44" s="271">
        <v>30</v>
      </c>
      <c r="H44" s="3">
        <v>377000</v>
      </c>
      <c r="I44" s="271">
        <v>4</v>
      </c>
      <c r="J44" s="271">
        <v>1</v>
      </c>
      <c r="K44" s="271">
        <v>27</v>
      </c>
      <c r="L44" t="s">
        <v>727</v>
      </c>
      <c r="M44" s="271">
        <v>10907</v>
      </c>
    </row>
    <row r="45" spans="1:13" x14ac:dyDescent="0.25">
      <c r="H45" s="3" t="s">
        <v>730</v>
      </c>
    </row>
    <row r="46" spans="1:13" x14ac:dyDescent="0.25">
      <c r="A46">
        <v>2</v>
      </c>
      <c r="B46" s="271">
        <v>990</v>
      </c>
      <c r="C46" t="s">
        <v>109</v>
      </c>
      <c r="D46" t="s">
        <v>110</v>
      </c>
      <c r="E46" s="271">
        <v>99.1</v>
      </c>
      <c r="F46" s="271">
        <v>135.44</v>
      </c>
      <c r="G46" s="271">
        <v>71</v>
      </c>
      <c r="H46" s="3">
        <v>9180000</v>
      </c>
      <c r="I46" s="271">
        <v>8</v>
      </c>
      <c r="J46" s="271">
        <v>6</v>
      </c>
      <c r="K46" s="271">
        <v>156</v>
      </c>
      <c r="L46" t="s">
        <v>731</v>
      </c>
      <c r="M46" s="271">
        <v>10959</v>
      </c>
    </row>
    <row r="47" spans="1:13" x14ac:dyDescent="0.25">
      <c r="A47">
        <v>3</v>
      </c>
      <c r="B47" s="271">
        <v>991</v>
      </c>
      <c r="C47" t="s">
        <v>118</v>
      </c>
      <c r="D47" t="s">
        <v>119</v>
      </c>
      <c r="E47" s="271">
        <v>98.6</v>
      </c>
      <c r="F47" s="271">
        <v>111.41</v>
      </c>
      <c r="G47" s="271">
        <v>58</v>
      </c>
      <c r="H47" s="3">
        <v>5220000</v>
      </c>
      <c r="I47" s="271">
        <v>5</v>
      </c>
      <c r="J47" s="271">
        <v>2</v>
      </c>
      <c r="K47" s="271">
        <v>117</v>
      </c>
      <c r="L47" t="s">
        <v>732</v>
      </c>
      <c r="M47" s="271">
        <v>10933</v>
      </c>
    </row>
    <row r="48" spans="1:13" x14ac:dyDescent="0.25">
      <c r="A48">
        <v>10</v>
      </c>
      <c r="B48" s="271">
        <v>3226</v>
      </c>
      <c r="C48" t="s">
        <v>651</v>
      </c>
      <c r="D48" t="s">
        <v>652</v>
      </c>
      <c r="E48" s="271">
        <v>91.2</v>
      </c>
      <c r="F48" s="271">
        <v>68.959999999999994</v>
      </c>
      <c r="G48" s="271">
        <v>31</v>
      </c>
      <c r="H48" s="3">
        <v>400000</v>
      </c>
      <c r="I48" s="271">
        <v>3</v>
      </c>
      <c r="J48" s="271">
        <v>3</v>
      </c>
      <c r="K48" s="271">
        <v>13</v>
      </c>
      <c r="L48" t="s">
        <v>733</v>
      </c>
      <c r="M48" s="271">
        <v>12063</v>
      </c>
    </row>
    <row r="49" spans="1:13" x14ac:dyDescent="0.25">
      <c r="A49">
        <v>10</v>
      </c>
      <c r="B49" s="271">
        <v>21445</v>
      </c>
      <c r="C49" t="s">
        <v>255</v>
      </c>
      <c r="D49" t="s">
        <v>145</v>
      </c>
      <c r="E49" s="271">
        <v>91.2</v>
      </c>
      <c r="F49" s="271">
        <v>68.959999999999994</v>
      </c>
      <c r="G49" s="271">
        <v>31</v>
      </c>
      <c r="H49" s="3">
        <v>400000</v>
      </c>
      <c r="I49" s="271">
        <v>3</v>
      </c>
      <c r="J49" s="271">
        <v>3</v>
      </c>
      <c r="K49" s="271">
        <v>13</v>
      </c>
      <c r="L49" t="s">
        <v>733</v>
      </c>
      <c r="M49" s="271">
        <v>12063</v>
      </c>
    </row>
    <row r="50" spans="1:13" ht="15.75" thickBot="1" x14ac:dyDescent="0.3">
      <c r="A50">
        <v>8</v>
      </c>
      <c r="B50" s="271">
        <v>3220</v>
      </c>
      <c r="C50" t="s">
        <v>725</v>
      </c>
      <c r="D50" t="s">
        <v>726</v>
      </c>
      <c r="E50" s="271">
        <v>83.5</v>
      </c>
      <c r="F50" s="271">
        <v>63.66</v>
      </c>
      <c r="G50" s="271">
        <v>30</v>
      </c>
      <c r="H50" s="3">
        <v>698000</v>
      </c>
      <c r="I50" s="271">
        <v>2</v>
      </c>
      <c r="J50" s="271">
        <v>1</v>
      </c>
      <c r="K50" s="271">
        <v>31</v>
      </c>
      <c r="L50" t="s">
        <v>734</v>
      </c>
      <c r="M50" s="271">
        <v>10907</v>
      </c>
    </row>
    <row r="51" spans="1:13" s="273" customFormat="1" ht="15.75" thickTop="1" x14ac:dyDescent="0.25">
      <c r="B51" s="274"/>
      <c r="E51" s="274"/>
      <c r="F51" s="274"/>
      <c r="G51" s="274"/>
      <c r="H51" s="275"/>
      <c r="I51" s="274"/>
      <c r="J51" s="274"/>
      <c r="K51" s="274"/>
      <c r="M51" s="274"/>
    </row>
    <row r="52" spans="1:13" x14ac:dyDescent="0.25">
      <c r="H52" s="3"/>
    </row>
    <row r="53" spans="1:13" x14ac:dyDescent="0.25">
      <c r="H53" s="3"/>
    </row>
    <row r="54" spans="1:13" x14ac:dyDescent="0.25">
      <c r="H54" s="3"/>
    </row>
    <row r="55" spans="1:13" x14ac:dyDescent="0.25">
      <c r="H55" s="3"/>
    </row>
    <row r="56" spans="1:13" x14ac:dyDescent="0.25">
      <c r="H56" s="3"/>
    </row>
    <row r="57" spans="1:13" x14ac:dyDescent="0.25">
      <c r="H57" s="3"/>
    </row>
    <row r="58" spans="1:13" x14ac:dyDescent="0.25">
      <c r="H58" s="3"/>
    </row>
    <row r="59" spans="1:13" x14ac:dyDescent="0.25">
      <c r="H59" s="3"/>
    </row>
    <row r="60" spans="1:13" x14ac:dyDescent="0.25">
      <c r="H60" s="3"/>
    </row>
    <row r="61" spans="1:13" x14ac:dyDescent="0.25">
      <c r="H61" s="3"/>
    </row>
    <row r="62" spans="1:13" x14ac:dyDescent="0.25">
      <c r="H62" s="3"/>
    </row>
    <row r="63" spans="1:13" x14ac:dyDescent="0.25">
      <c r="H63" s="3"/>
    </row>
  </sheetData>
  <mergeCells count="5">
    <mergeCell ref="B1:M1"/>
    <mergeCell ref="B3:M3"/>
    <mergeCell ref="B18:M18"/>
    <mergeCell ref="B29:M29"/>
    <mergeCell ref="B39:M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7"/>
  <sheetViews>
    <sheetView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7" sqref="K7"/>
    </sheetView>
  </sheetViews>
  <sheetFormatPr defaultRowHeight="15" x14ac:dyDescent="0.25"/>
  <cols>
    <col min="1" max="1" customWidth="true" width="22.42578125" collapsed="true"/>
    <col min="5" max="5" style="11" width="9.140625" collapsed="true"/>
    <col min="9" max="9" style="11" width="9.140625" collapsed="true"/>
    <col min="13" max="13" style="11" width="9.140625" collapsed="true"/>
    <col min="17" max="17" style="6" width="9.140625" collapsed="true"/>
    <col min="18" max="20" style="64" width="9.140625" collapsed="true"/>
    <col min="21" max="21" style="6" width="9.140625" collapsed="true"/>
    <col min="25" max="25" style="6" width="9.140625" collapsed="true"/>
    <col min="29" max="29" style="6" width="9.140625" collapsed="true"/>
    <col min="31" max="31" bestFit="true" customWidth="true" width="11.5703125" collapsed="true"/>
    <col min="33" max="33" bestFit="true" customWidth="true" style="6" width="11.5703125" collapsed="true"/>
    <col min="35" max="35" bestFit="true" customWidth="true" width="11.5703125" collapsed="true"/>
    <col min="37" max="37" bestFit="true" customWidth="true" style="6" width="10.5703125" collapsed="true"/>
    <col min="38" max="38" customWidth="true" width="10.28515625" collapsed="true"/>
    <col min="47" max="47" customWidth="true" width="8.5703125" collapsed="true"/>
    <col min="48" max="48" customWidth="true" width="10.42578125" collapsed="true"/>
    <col min="49" max="49" customWidth="true" width="10.5703125" collapsed="true"/>
    <col min="50" max="50" customWidth="true" width="11.85546875" collapsed="true"/>
  </cols>
  <sheetData>
    <row r="1" spans="1:50" ht="36" customHeight="1" x14ac:dyDescent="0.25">
      <c r="A1" s="303"/>
      <c r="B1" s="317" t="s">
        <v>746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9"/>
      <c r="V1" s="320"/>
      <c r="W1" s="321"/>
      <c r="X1" s="321"/>
      <c r="Y1" s="322"/>
      <c r="Z1" s="323"/>
      <c r="AA1" s="321"/>
      <c r="AB1" s="321"/>
      <c r="AC1" s="322"/>
      <c r="AK1" s="64"/>
      <c r="AL1" s="240" t="s">
        <v>21</v>
      </c>
      <c r="AM1" s="157"/>
      <c r="AN1" s="244">
        <v>1</v>
      </c>
      <c r="AO1" s="157"/>
      <c r="AP1" s="157"/>
      <c r="AQ1" s="157"/>
      <c r="AR1" s="157"/>
      <c r="AS1" s="158"/>
      <c r="AT1" s="158"/>
      <c r="AU1" s="314" t="s">
        <v>667</v>
      </c>
      <c r="AV1" s="314"/>
      <c r="AW1" s="314"/>
      <c r="AX1" s="315"/>
    </row>
    <row r="2" spans="1:50" s="10" customFormat="1" ht="30" customHeight="1" x14ac:dyDescent="0.25">
      <c r="A2" s="302" t="s">
        <v>745</v>
      </c>
      <c r="B2" s="316" t="s">
        <v>738</v>
      </c>
      <c r="C2" s="316"/>
      <c r="D2" s="316"/>
      <c r="E2" s="316"/>
      <c r="F2" s="316" t="s">
        <v>739</v>
      </c>
      <c r="G2" s="316"/>
      <c r="H2" s="316"/>
      <c r="I2" s="316"/>
      <c r="J2" s="316" t="s">
        <v>740</v>
      </c>
      <c r="K2" s="316"/>
      <c r="L2" s="316"/>
      <c r="M2" s="316"/>
      <c r="N2" s="324" t="s">
        <v>741</v>
      </c>
      <c r="O2" s="324"/>
      <c r="P2" s="324"/>
      <c r="Q2" s="324"/>
      <c r="R2" s="324" t="s">
        <v>742</v>
      </c>
      <c r="S2" s="324"/>
      <c r="T2" s="324"/>
      <c r="U2" s="324"/>
      <c r="V2" s="324" t="s">
        <v>743</v>
      </c>
      <c r="W2" s="324"/>
      <c r="X2" s="324"/>
      <c r="Y2" s="324"/>
      <c r="Z2" s="324" t="s">
        <v>744</v>
      </c>
      <c r="AA2" s="324"/>
      <c r="AB2" s="324"/>
      <c r="AC2" s="324"/>
      <c r="AD2" s="10" t="s">
        <v>231</v>
      </c>
      <c r="AE2" s="10" t="s">
        <v>232</v>
      </c>
      <c r="AF2" s="10" t="s">
        <v>231</v>
      </c>
      <c r="AG2" s="11" t="s">
        <v>232</v>
      </c>
      <c r="AH2" s="10" t="s">
        <v>231</v>
      </c>
      <c r="AI2" s="10" t="s">
        <v>232</v>
      </c>
      <c r="AJ2" s="10" t="s">
        <v>231</v>
      </c>
      <c r="AK2" s="71" t="s">
        <v>232</v>
      </c>
      <c r="AL2" s="159" t="s">
        <v>654</v>
      </c>
      <c r="AM2" s="121" t="s">
        <v>657</v>
      </c>
      <c r="AN2" s="121" t="s">
        <v>658</v>
      </c>
      <c r="AO2" s="121" t="s">
        <v>659</v>
      </c>
      <c r="AP2" s="121" t="s">
        <v>660</v>
      </c>
      <c r="AQ2" s="71" t="s">
        <v>655</v>
      </c>
      <c r="AR2" s="71" t="s">
        <v>656</v>
      </c>
      <c r="AS2" s="121" t="s">
        <v>661</v>
      </c>
      <c r="AT2" s="121" t="s">
        <v>662</v>
      </c>
      <c r="AU2" s="121" t="s">
        <v>664</v>
      </c>
      <c r="AV2" s="121" t="s">
        <v>665</v>
      </c>
      <c r="AW2" s="121" t="s">
        <v>666</v>
      </c>
      <c r="AX2" s="160" t="s">
        <v>668</v>
      </c>
    </row>
    <row r="3" spans="1:50" ht="30" x14ac:dyDescent="0.25">
      <c r="A3" s="27" t="s">
        <v>214</v>
      </c>
      <c r="B3" s="27" t="s">
        <v>216</v>
      </c>
      <c r="C3" s="27" t="s">
        <v>218</v>
      </c>
      <c r="D3" s="27" t="s">
        <v>217</v>
      </c>
      <c r="E3" s="69" t="s">
        <v>219</v>
      </c>
      <c r="F3" s="27" t="s">
        <v>216</v>
      </c>
      <c r="G3" s="27" t="s">
        <v>218</v>
      </c>
      <c r="H3" s="27" t="s">
        <v>217</v>
      </c>
      <c r="I3" s="69" t="s">
        <v>219</v>
      </c>
      <c r="J3" s="27" t="s">
        <v>216</v>
      </c>
      <c r="K3" s="27" t="s">
        <v>218</v>
      </c>
      <c r="L3" s="27" t="s">
        <v>217</v>
      </c>
      <c r="M3" s="69" t="s">
        <v>219</v>
      </c>
      <c r="N3" s="27" t="s">
        <v>216</v>
      </c>
      <c r="O3" s="27" t="s">
        <v>218</v>
      </c>
      <c r="P3" s="27" t="s">
        <v>217</v>
      </c>
      <c r="Q3" s="69" t="s">
        <v>219</v>
      </c>
      <c r="R3" s="27" t="s">
        <v>216</v>
      </c>
      <c r="S3" s="27" t="s">
        <v>218</v>
      </c>
      <c r="T3" s="27" t="s">
        <v>217</v>
      </c>
      <c r="U3" s="69" t="s">
        <v>219</v>
      </c>
      <c r="V3" s="27" t="s">
        <v>216</v>
      </c>
      <c r="W3" s="27" t="s">
        <v>244</v>
      </c>
      <c r="X3" s="27" t="s">
        <v>217</v>
      </c>
      <c r="Y3" s="69" t="s">
        <v>219</v>
      </c>
      <c r="Z3" s="27" t="s">
        <v>216</v>
      </c>
      <c r="AA3" s="27" t="s">
        <v>218</v>
      </c>
      <c r="AB3" s="27" t="s">
        <v>217</v>
      </c>
      <c r="AC3" s="69" t="s">
        <v>219</v>
      </c>
      <c r="AD3" s="27" t="s">
        <v>216</v>
      </c>
      <c r="AE3" s="27" t="s">
        <v>233</v>
      </c>
      <c r="AF3" s="27" t="s">
        <v>218</v>
      </c>
      <c r="AG3" s="69" t="s">
        <v>235</v>
      </c>
      <c r="AH3" s="27" t="s">
        <v>217</v>
      </c>
      <c r="AI3" s="27" t="s">
        <v>234</v>
      </c>
      <c r="AJ3" s="27" t="s">
        <v>219</v>
      </c>
      <c r="AK3" s="122" t="s">
        <v>236</v>
      </c>
      <c r="AL3" s="159">
        <v>1</v>
      </c>
      <c r="AM3" s="63">
        <v>2581773</v>
      </c>
      <c r="AN3" s="63">
        <v>3767830</v>
      </c>
      <c r="AO3" s="63">
        <v>15729373</v>
      </c>
      <c r="AP3" s="63">
        <v>16072030</v>
      </c>
      <c r="AQ3" s="161">
        <f>AM3*100/AO3</f>
        <v>16.413705746567267</v>
      </c>
      <c r="AR3" s="161">
        <f>AN3*100/AP3</f>
        <v>23.443398251496543</v>
      </c>
      <c r="AS3" s="161">
        <f>AM3/AVERAGE(AM3:AN3)</f>
        <v>0.81320769188246889</v>
      </c>
      <c r="AT3" s="161">
        <f>AN3/AVERAGE(AM3:AN3)</f>
        <v>1.1867923081175311</v>
      </c>
      <c r="AU3" s="162">
        <f>TTEST(AM3:AM8,AN3:AN8,2,1)</f>
        <v>4.7448759793510681E-2</v>
      </c>
      <c r="AV3" s="163">
        <f>TTEST(AO3:AO8,AP3:AP8,2,1)</f>
        <v>0.46057370396214359</v>
      </c>
      <c r="AW3" s="163">
        <f>TTEST(AQ3:AQ9,AR3:AR9,2,1)</f>
        <v>0.47387589551433917</v>
      </c>
      <c r="AX3" s="183">
        <f>TTEST(AS3:AS12,AT3:AT12,2,1)</f>
        <v>1.1676505102934114E-4</v>
      </c>
    </row>
    <row r="4" spans="1:50" ht="30" x14ac:dyDescent="0.25">
      <c r="A4" s="75" t="s">
        <v>126</v>
      </c>
      <c r="B4" s="27" t="s">
        <v>682</v>
      </c>
      <c r="C4" s="27" t="s">
        <v>682</v>
      </c>
      <c r="D4" s="27" t="s">
        <v>682</v>
      </c>
      <c r="E4" s="69" t="s">
        <v>682</v>
      </c>
      <c r="F4" s="125">
        <f t="shared" ref="F4:M4" si="0">N4*1.1</f>
        <v>2002000.0000000002</v>
      </c>
      <c r="G4" s="125">
        <f t="shared" si="0"/>
        <v>5929000.0000000009</v>
      </c>
      <c r="H4" s="125">
        <f t="shared" si="0"/>
        <v>1331000</v>
      </c>
      <c r="I4" s="126">
        <f t="shared" si="0"/>
        <v>4510000</v>
      </c>
      <c r="J4" s="125">
        <f t="shared" si="0"/>
        <v>1276000</v>
      </c>
      <c r="K4" s="125">
        <f t="shared" si="0"/>
        <v>8481000</v>
      </c>
      <c r="L4" s="125">
        <f t="shared" si="0"/>
        <v>3696000.0000000005</v>
      </c>
      <c r="M4" s="126">
        <f t="shared" si="0"/>
        <v>40029000</v>
      </c>
      <c r="N4" s="21">
        <v>1820000</v>
      </c>
      <c r="O4" s="20">
        <v>5390000</v>
      </c>
      <c r="P4" s="20">
        <v>1210000</v>
      </c>
      <c r="Q4" s="74">
        <v>4100000</v>
      </c>
      <c r="R4" s="21">
        <v>1160000</v>
      </c>
      <c r="S4" s="20">
        <v>7710000</v>
      </c>
      <c r="T4" s="21">
        <v>3360000</v>
      </c>
      <c r="U4" s="22">
        <v>36390000</v>
      </c>
      <c r="V4" s="21">
        <v>367000</v>
      </c>
      <c r="W4" s="21">
        <v>3537000</v>
      </c>
      <c r="X4" s="21">
        <v>98000</v>
      </c>
      <c r="Y4" s="74">
        <v>2830000</v>
      </c>
      <c r="Z4" s="21">
        <v>85900</v>
      </c>
      <c r="AA4" s="20">
        <v>3495900</v>
      </c>
      <c r="AB4" s="21">
        <v>98100</v>
      </c>
      <c r="AC4" s="74">
        <v>3628100</v>
      </c>
      <c r="AD4" s="125">
        <f>AVERAGE(N4,R4,V4,Z4)</f>
        <v>858225</v>
      </c>
      <c r="AE4" s="125">
        <f>STDEV(N4,R4,V4,Z4)</f>
        <v>786101.60655816842</v>
      </c>
      <c r="AF4" s="125">
        <f>AVERAGE(O4,S4,W4,AA4)</f>
        <v>5033225</v>
      </c>
      <c r="AG4" s="126">
        <f>STDEV(O4,S4,W4,AA4)</f>
        <v>1991186.4308748189</v>
      </c>
      <c r="AH4" s="125">
        <f>AVERAGE(P4,T4,X4,AB4)</f>
        <v>1191525</v>
      </c>
      <c r="AI4" s="125">
        <f>STDEV(P4,T4,X4,AB4)</f>
        <v>1537747.3034171339</v>
      </c>
      <c r="AJ4" s="125">
        <f>AVERAGE(Q4,U4,Y4,AC4)</f>
        <v>11737025</v>
      </c>
      <c r="AK4" s="127">
        <f>STDEV(Q4,U4,Y4,AC4)</f>
        <v>16443672.402148088</v>
      </c>
      <c r="AL4" s="159">
        <v>2</v>
      </c>
      <c r="AM4" s="63">
        <v>524298.75</v>
      </c>
      <c r="AN4" s="63">
        <v>3931900</v>
      </c>
      <c r="AO4" s="63">
        <v>1389998.75</v>
      </c>
      <c r="AP4" s="63">
        <v>13028000</v>
      </c>
      <c r="AQ4" s="161">
        <f t="shared" ref="AQ4:AQ12" si="1">AM4*100/AO4</f>
        <v>37.719368452669471</v>
      </c>
      <c r="AR4" s="161">
        <f t="shared" ref="AR4:AR12" si="2">AN4*100/AP4</f>
        <v>30.180380718452565</v>
      </c>
      <c r="AS4" s="161">
        <f t="shared" ref="AS4:AS12" si="3">AM4/AVERAGE(AM4:AN4)</f>
        <v>0.23531210316864795</v>
      </c>
      <c r="AT4" s="161">
        <f t="shared" ref="AT4:AT12" si="4">AN4/AVERAGE(AM4:AN4)</f>
        <v>1.764687896831352</v>
      </c>
      <c r="AU4" s="64"/>
      <c r="AV4" s="64"/>
      <c r="AW4" s="64"/>
      <c r="AX4" s="165"/>
    </row>
    <row r="5" spans="1:50" x14ac:dyDescent="0.25">
      <c r="A5" s="28" t="s">
        <v>11</v>
      </c>
      <c r="B5" s="30">
        <v>182300</v>
      </c>
      <c r="C5" s="30">
        <v>427300</v>
      </c>
      <c r="D5" s="30">
        <v>151000.00000000003</v>
      </c>
      <c r="E5" s="70">
        <v>443600</v>
      </c>
      <c r="F5" s="30">
        <v>5835800</v>
      </c>
      <c r="G5" s="30">
        <v>9083800</v>
      </c>
      <c r="H5" s="30">
        <v>1310000</v>
      </c>
      <c r="I5" s="70">
        <v>4577200</v>
      </c>
      <c r="J5" s="30">
        <v>5710000</v>
      </c>
      <c r="K5" s="30">
        <v>8929990.1400000006</v>
      </c>
      <c r="L5" s="30">
        <v>3797600</v>
      </c>
      <c r="M5" s="70">
        <v>6917594.6899999995</v>
      </c>
      <c r="N5" s="30">
        <v>124800</v>
      </c>
      <c r="O5" s="1">
        <v>748300</v>
      </c>
      <c r="P5" s="1">
        <v>69597.02</v>
      </c>
      <c r="Q5" s="7">
        <v>620597.02</v>
      </c>
      <c r="R5" s="1">
        <v>0</v>
      </c>
      <c r="S5" s="59">
        <v>7935000</v>
      </c>
      <c r="T5" s="59">
        <v>396000</v>
      </c>
      <c r="U5" s="7">
        <v>5776000</v>
      </c>
      <c r="V5" s="1">
        <v>184500</v>
      </c>
      <c r="W5" s="1">
        <v>1050500</v>
      </c>
      <c r="X5" s="1">
        <v>78200</v>
      </c>
      <c r="Y5" s="7">
        <v>699200</v>
      </c>
      <c r="Z5" s="1">
        <v>318000</v>
      </c>
      <c r="AA5" s="1">
        <v>557000</v>
      </c>
      <c r="AB5" s="1">
        <v>282100</v>
      </c>
      <c r="AC5" s="7">
        <v>740600</v>
      </c>
      <c r="AD5" s="125">
        <f>AVERAGE(N5,R5,V5,Z5)</f>
        <v>156825</v>
      </c>
      <c r="AE5" s="125">
        <f>STDEV(N5,R5,V5,Z5)</f>
        <v>132114.80802695814</v>
      </c>
      <c r="AF5" s="125">
        <f>AVERAGE(O5,S5,W5,AA5)</f>
        <v>2572700</v>
      </c>
      <c r="AG5" s="126">
        <f>STDEV(O5,S5,W5,AA5)</f>
        <v>3580634.7658853265</v>
      </c>
      <c r="AH5" s="125">
        <f>AVERAGE(P5,T5,X5,AB5)</f>
        <v>206474.255</v>
      </c>
      <c r="AI5" s="125">
        <f>STDEV(P5,T5,X5,AB5)</f>
        <v>160030.12558230018</v>
      </c>
      <c r="AJ5" s="125">
        <f>AVERAGE(Q5,U5,Y5,AC5)</f>
        <v>1959099.2549999999</v>
      </c>
      <c r="AK5" s="127">
        <f>STDEV(Q5,U5,Y5,AC5)</f>
        <v>2545087.1692646509</v>
      </c>
      <c r="AL5" s="159">
        <v>3</v>
      </c>
      <c r="AM5" s="63">
        <v>67454000</v>
      </c>
      <c r="AN5" s="63">
        <v>216141340</v>
      </c>
      <c r="AO5" s="63">
        <v>794537000</v>
      </c>
      <c r="AP5" s="63">
        <v>3971193340</v>
      </c>
      <c r="AQ5" s="161">
        <f t="shared" si="1"/>
        <v>8.4897242041591525</v>
      </c>
      <c r="AR5" s="161">
        <f t="shared" si="2"/>
        <v>5.4427302197278564</v>
      </c>
      <c r="AS5" s="161">
        <f t="shared" si="3"/>
        <v>0.47570598303907252</v>
      </c>
      <c r="AT5" s="161">
        <f t="shared" si="4"/>
        <v>1.5242940169609276</v>
      </c>
      <c r="AU5" s="64"/>
      <c r="AV5" s="64"/>
      <c r="AW5" s="64"/>
      <c r="AX5" s="165"/>
    </row>
    <row r="6" spans="1:50" x14ac:dyDescent="0.25">
      <c r="A6" s="28" t="s">
        <v>113</v>
      </c>
      <c r="B6" s="30">
        <v>3320000</v>
      </c>
      <c r="C6" s="30">
        <v>7264800</v>
      </c>
      <c r="D6" s="30">
        <v>1080199.9999999998</v>
      </c>
      <c r="E6" s="70">
        <v>2757200</v>
      </c>
      <c r="F6" s="30">
        <v>3560000</v>
      </c>
      <c r="G6" s="30">
        <v>5731000</v>
      </c>
      <c r="H6" s="30">
        <v>3080000</v>
      </c>
      <c r="I6" s="70">
        <v>5262000</v>
      </c>
      <c r="J6" s="30">
        <v>4010000</v>
      </c>
      <c r="K6" s="30">
        <v>5250000</v>
      </c>
      <c r="L6" s="30">
        <v>328000</v>
      </c>
      <c r="M6" s="70">
        <v>1386800</v>
      </c>
      <c r="N6" s="30">
        <v>97300</v>
      </c>
      <c r="O6" s="1">
        <v>201300</v>
      </c>
      <c r="P6" s="1">
        <v>71400</v>
      </c>
      <c r="Q6" s="7">
        <v>71400</v>
      </c>
      <c r="R6" s="59">
        <v>115000</v>
      </c>
      <c r="S6" s="59">
        <v>115000</v>
      </c>
      <c r="T6" s="59">
        <v>68800</v>
      </c>
      <c r="U6" s="7">
        <v>311200</v>
      </c>
      <c r="V6" s="1">
        <v>69400</v>
      </c>
      <c r="W6" s="1">
        <v>165700</v>
      </c>
      <c r="X6" s="1">
        <v>47300</v>
      </c>
      <c r="Y6" s="7">
        <v>47300</v>
      </c>
      <c r="Z6" s="1">
        <v>166500</v>
      </c>
      <c r="AA6" s="1">
        <v>166500</v>
      </c>
      <c r="AB6" s="1">
        <v>58800</v>
      </c>
      <c r="AC6" s="7">
        <v>58800</v>
      </c>
      <c r="AD6" s="125">
        <f>AVERAGE(N6,R6,V6,Z6)</f>
        <v>112050</v>
      </c>
      <c r="AE6" s="125">
        <f>STDEV(N6,R6,V6,Z6)</f>
        <v>40866.00053834483</v>
      </c>
      <c r="AF6" s="125">
        <f>AVERAGE(O6,S6,W6,AA6)</f>
        <v>162125</v>
      </c>
      <c r="AG6" s="126">
        <f>STDEV(O6,S6,W6,AA6)</f>
        <v>35531.054492279472</v>
      </c>
      <c r="AH6" s="125">
        <f>AVERAGE(P6,T6,X6,AB6)</f>
        <v>61575</v>
      </c>
      <c r="AI6" s="125">
        <f>STDEV(P6,T6,X6,AB6)</f>
        <v>10957.607707281124</v>
      </c>
      <c r="AJ6" s="125">
        <f>AVERAGE(Q6,U6,Y6,AC6)</f>
        <v>122175</v>
      </c>
      <c r="AK6" s="127">
        <f>STDEV(Q6,U6,Y6,AC6)</f>
        <v>126400.43182943112</v>
      </c>
      <c r="AL6" s="159">
        <v>4</v>
      </c>
      <c r="AM6" s="63">
        <v>37053000</v>
      </c>
      <c r="AN6" s="63">
        <v>125783000</v>
      </c>
      <c r="AO6" s="63">
        <v>1633267900</v>
      </c>
      <c r="AP6" s="63">
        <v>4245893000</v>
      </c>
      <c r="AQ6" s="161">
        <f t="shared" si="1"/>
        <v>2.2686419049808055</v>
      </c>
      <c r="AR6" s="161">
        <f t="shared" si="2"/>
        <v>2.9624627846250484</v>
      </c>
      <c r="AS6" s="161">
        <f t="shared" si="3"/>
        <v>0.45509592473408828</v>
      </c>
      <c r="AT6" s="161">
        <f t="shared" si="4"/>
        <v>1.5449040752659118</v>
      </c>
      <c r="AU6" s="64"/>
      <c r="AV6" s="64"/>
      <c r="AW6" s="64"/>
      <c r="AX6" s="165"/>
    </row>
    <row r="7" spans="1:50" ht="45" x14ac:dyDescent="0.25">
      <c r="A7" s="41" t="s">
        <v>15</v>
      </c>
      <c r="B7" s="268" t="s">
        <v>682</v>
      </c>
      <c r="C7" s="268" t="s">
        <v>682</v>
      </c>
      <c r="D7" s="268" t="s">
        <v>682</v>
      </c>
      <c r="E7" s="270" t="s">
        <v>682</v>
      </c>
      <c r="F7" s="33">
        <f>N7/2</f>
        <v>570000</v>
      </c>
      <c r="G7" s="20">
        <v>18040000</v>
      </c>
      <c r="H7" s="20">
        <v>891000</v>
      </c>
      <c r="I7" s="74">
        <v>19553000</v>
      </c>
      <c r="J7" s="20">
        <v>2560</v>
      </c>
      <c r="K7" s="20">
        <v>77102560</v>
      </c>
      <c r="L7" s="20">
        <v>5390000</v>
      </c>
      <c r="M7" s="78">
        <v>20890000</v>
      </c>
      <c r="N7" s="21">
        <v>1140000</v>
      </c>
      <c r="O7" s="20">
        <v>18840000</v>
      </c>
      <c r="P7" s="20">
        <v>883000</v>
      </c>
      <c r="Q7" s="74">
        <v>19183000</v>
      </c>
      <c r="R7" s="20">
        <v>2560</v>
      </c>
      <c r="S7" s="20">
        <v>77102560</v>
      </c>
      <c r="T7" s="20">
        <v>5390000</v>
      </c>
      <c r="U7" s="78">
        <v>20890000</v>
      </c>
      <c r="V7" s="21">
        <v>354000</v>
      </c>
      <c r="W7" s="21">
        <v>21554000</v>
      </c>
      <c r="X7" s="21">
        <v>1330000</v>
      </c>
      <c r="Y7" s="74">
        <v>19930000</v>
      </c>
      <c r="Z7" s="21">
        <v>1600000</v>
      </c>
      <c r="AA7" s="20">
        <v>23100000</v>
      </c>
      <c r="AB7" s="21">
        <v>2017000</v>
      </c>
      <c r="AC7" s="74">
        <v>24117000</v>
      </c>
      <c r="AD7" s="125">
        <f>AVERAGE(F7, J7,N7,R7,V7,Z7)</f>
        <v>611520</v>
      </c>
      <c r="AE7" s="125">
        <f>STDEV(F7,J7,N7,R7,V7,Z7)</f>
        <v>642820.16844526585</v>
      </c>
      <c r="AF7" s="125">
        <f>AVERAGE(G7,K7,O7,S7,W7,AA7)</f>
        <v>39289853.333333336</v>
      </c>
      <c r="AG7" s="126">
        <f>STDEV(G7,K7,O7,S7,W7,AA7)</f>
        <v>29346298.517455772</v>
      </c>
      <c r="AH7" s="125">
        <f>AVERAGE(H7,L7,P7,T7,X7,AB7)</f>
        <v>2650166.6666666665</v>
      </c>
      <c r="AI7" s="125">
        <f>STDEV(H7,L7,P7,T7,X7,AB7)</f>
        <v>2162159.052120511</v>
      </c>
      <c r="AJ7" s="125">
        <f>AVERAGE(I7,M7,Q7,U7,Y7,AC7)</f>
        <v>20760500</v>
      </c>
      <c r="AK7" s="127">
        <f>STDEV(I7,M7,Q7,U7,Y7,AC7)</f>
        <v>1785268.9153178015</v>
      </c>
      <c r="AL7" s="159">
        <v>5</v>
      </c>
      <c r="AM7" s="71">
        <v>107957500</v>
      </c>
      <c r="AN7" s="63">
        <v>398847000</v>
      </c>
      <c r="AO7" s="63">
        <v>6327797500</v>
      </c>
      <c r="AP7" s="63">
        <v>2881377000</v>
      </c>
      <c r="AQ7" s="161">
        <f t="shared" si="1"/>
        <v>1.7060833568077993</v>
      </c>
      <c r="AR7" s="161">
        <f t="shared" si="2"/>
        <v>13.842235847652008</v>
      </c>
      <c r="AS7" s="161">
        <f t="shared" si="3"/>
        <v>0.42603212875970914</v>
      </c>
      <c r="AT7" s="161">
        <f t="shared" si="4"/>
        <v>1.5739678712402909</v>
      </c>
      <c r="AU7" s="64"/>
      <c r="AV7" s="64"/>
      <c r="AW7" s="64"/>
      <c r="AX7" s="165"/>
    </row>
    <row r="8" spans="1:50" x14ac:dyDescent="0.25">
      <c r="A8" s="42" t="s">
        <v>27</v>
      </c>
      <c r="B8" s="30" t="s">
        <v>682</v>
      </c>
      <c r="C8" s="30" t="s">
        <v>682</v>
      </c>
      <c r="D8" s="30" t="s">
        <v>682</v>
      </c>
      <c r="E8" s="140" t="s">
        <v>682</v>
      </c>
      <c r="F8" s="30">
        <v>531000</v>
      </c>
      <c r="G8" s="1">
        <v>7441000</v>
      </c>
      <c r="H8" s="1">
        <v>1510000</v>
      </c>
      <c r="I8" s="22">
        <v>5691000</v>
      </c>
      <c r="J8" s="30">
        <v>0</v>
      </c>
      <c r="K8" s="1">
        <v>4830000</v>
      </c>
      <c r="L8" s="1">
        <v>258000</v>
      </c>
      <c r="M8" s="22">
        <v>2249000</v>
      </c>
      <c r="N8" s="20">
        <v>293000</v>
      </c>
      <c r="O8" s="59">
        <v>13883000</v>
      </c>
      <c r="P8" s="30">
        <v>1417000</v>
      </c>
      <c r="Q8" s="7">
        <v>23337000</v>
      </c>
      <c r="R8" s="1">
        <v>0</v>
      </c>
      <c r="S8" s="1">
        <v>42510000</v>
      </c>
      <c r="T8" s="1">
        <v>293000</v>
      </c>
      <c r="U8" s="7">
        <v>13883000</v>
      </c>
      <c r="V8" s="1">
        <v>225000</v>
      </c>
      <c r="W8" s="1">
        <v>27275000</v>
      </c>
      <c r="X8" s="1">
        <v>2350000</v>
      </c>
      <c r="Y8" s="7">
        <v>28950000</v>
      </c>
      <c r="Z8" s="1">
        <v>0</v>
      </c>
      <c r="AA8" s="1">
        <v>27275000</v>
      </c>
      <c r="AB8" s="1">
        <v>1130000</v>
      </c>
      <c r="AC8" s="7">
        <v>18710000</v>
      </c>
      <c r="AD8" s="125">
        <f>AVERAGE(F8, J8,N8,R8,V8,Z8)</f>
        <v>174833.33333333334</v>
      </c>
      <c r="AE8" s="125">
        <f>STDEV(F8,J8,N8,R8,V8,Z8)</f>
        <v>216810.90070996585</v>
      </c>
      <c r="AF8" s="125">
        <f>AVERAGE(G8,K8,O8,S8,W8,AA8)</f>
        <v>20535666.666666668</v>
      </c>
      <c r="AG8" s="126">
        <f>STDEV(G8,K8,O8,S8,W8,AA8)</f>
        <v>14395171.324672267</v>
      </c>
      <c r="AH8" s="125">
        <f>AVERAGE(H8,L8,P8,T8,X8,AB8)</f>
        <v>1159666.6666666667</v>
      </c>
      <c r="AI8" s="125">
        <f>STDEV(H8,L8,P8,T8,X8,AB8)</f>
        <v>796346.82561473595</v>
      </c>
      <c r="AJ8" s="125">
        <f>AVERAGE(I8,M8,Q8,U8,Y8,AC8)</f>
        <v>15470000</v>
      </c>
      <c r="AK8" s="127">
        <f>STDEV(I8,M8,Q8,U8,Y8,AC8)</f>
        <v>10266839.240973826</v>
      </c>
      <c r="AL8" s="159">
        <v>6</v>
      </c>
      <c r="AM8" s="71">
        <v>364847000</v>
      </c>
      <c r="AN8" s="63">
        <v>610514900</v>
      </c>
      <c r="AO8" s="63">
        <v>4660467000</v>
      </c>
      <c r="AP8" s="63">
        <v>7197614900</v>
      </c>
      <c r="AQ8" s="161">
        <f t="shared" si="1"/>
        <v>7.8285502289791991</v>
      </c>
      <c r="AR8" s="161">
        <f t="shared" si="2"/>
        <v>8.4821834521877513</v>
      </c>
      <c r="AS8" s="161">
        <f t="shared" si="3"/>
        <v>0.74812641338563668</v>
      </c>
      <c r="AT8" s="161">
        <f t="shared" si="4"/>
        <v>1.2518735866143633</v>
      </c>
      <c r="AU8" s="64"/>
      <c r="AV8" s="64"/>
      <c r="AW8" s="64"/>
      <c r="AX8" s="165"/>
    </row>
    <row r="9" spans="1:50" x14ac:dyDescent="0.25">
      <c r="A9" s="31" t="s">
        <v>36</v>
      </c>
      <c r="B9" s="33">
        <v>0</v>
      </c>
      <c r="C9" s="33">
        <v>5642400</v>
      </c>
      <c r="D9" s="33">
        <v>75280</v>
      </c>
      <c r="E9" s="70">
        <v>12845280</v>
      </c>
      <c r="F9" s="33">
        <f t="shared" ref="F9:M9" si="5">N9*1.18</f>
        <v>51448</v>
      </c>
      <c r="G9" s="33">
        <f t="shared" si="5"/>
        <v>2564848</v>
      </c>
      <c r="H9" s="33">
        <f t="shared" si="5"/>
        <v>196234</v>
      </c>
      <c r="I9" s="70">
        <f t="shared" si="5"/>
        <v>3028234</v>
      </c>
      <c r="J9" s="33">
        <f t="shared" si="5"/>
        <v>317.41999999999996</v>
      </c>
      <c r="K9" s="33">
        <f t="shared" si="5"/>
        <v>21653317.419999998</v>
      </c>
      <c r="L9" s="33">
        <f t="shared" si="5"/>
        <v>475422</v>
      </c>
      <c r="M9" s="70">
        <f t="shared" si="5"/>
        <v>14446622</v>
      </c>
      <c r="N9" s="33">
        <v>43600</v>
      </c>
      <c r="O9" s="21">
        <v>2173600</v>
      </c>
      <c r="P9" s="76">
        <v>166300</v>
      </c>
      <c r="Q9" s="78">
        <v>2566300</v>
      </c>
      <c r="R9" s="62">
        <v>269</v>
      </c>
      <c r="S9" s="62">
        <v>18350269</v>
      </c>
      <c r="T9" s="62">
        <v>402900</v>
      </c>
      <c r="U9" s="74">
        <v>12242900</v>
      </c>
      <c r="V9" s="21">
        <v>61500</v>
      </c>
      <c r="W9" s="21">
        <v>3861500</v>
      </c>
      <c r="X9" s="21">
        <v>186700</v>
      </c>
      <c r="Y9" s="74">
        <v>3886700</v>
      </c>
      <c r="Z9" s="21">
        <v>18400</v>
      </c>
      <c r="AA9" s="21">
        <v>9178400</v>
      </c>
      <c r="AB9" s="21">
        <v>97200</v>
      </c>
      <c r="AC9" s="74">
        <v>4487200</v>
      </c>
      <c r="AD9" s="125">
        <f>AVERAGE(F9, J9,N9,R9,V9,Z9)</f>
        <v>29255.736666666664</v>
      </c>
      <c r="AE9" s="125">
        <f>STDEV(F9,J9,N9,R9,V9,Z9)</f>
        <v>26583.645547593107</v>
      </c>
      <c r="AF9" s="125">
        <f>AVERAGE(G9,K9,O9,S9,W9,AA9)</f>
        <v>9630322.4033333343</v>
      </c>
      <c r="AG9" s="126">
        <f>STDEV(G9,K9,O9,S9,W9,AA9)</f>
        <v>8480531.3647657353</v>
      </c>
      <c r="AH9" s="125">
        <f>AVERAGE(H9,L9,P9,T9,X9,AB9)</f>
        <v>254126</v>
      </c>
      <c r="AI9" s="125">
        <f>STDEV(H9,L9,P9,T9,X9,AB9)</f>
        <v>149226.37004497563</v>
      </c>
      <c r="AJ9" s="125">
        <f>AVERAGE(I9,M9,Q9,U9,Y9,AC9)</f>
        <v>6776326</v>
      </c>
      <c r="AK9" s="127">
        <f>STDEV(I9,M9,Q9,U9,Y9,AC9)</f>
        <v>5178405.56252567</v>
      </c>
      <c r="AL9" s="173" t="s">
        <v>663</v>
      </c>
      <c r="AM9" s="61">
        <f>SUM(AM3:AM8)</f>
        <v>580417571.75</v>
      </c>
      <c r="AN9" s="61">
        <f>SUM(AN3:AN8)</f>
        <v>1358985970</v>
      </c>
      <c r="AO9" s="61">
        <f>SUM(AO3:AO8)</f>
        <v>13433188771.75</v>
      </c>
      <c r="AP9" s="61">
        <f>SUM(AP3:AP8)</f>
        <v>18325178270</v>
      </c>
      <c r="AQ9" s="170">
        <f t="shared" si="1"/>
        <v>4.3207728381709209</v>
      </c>
      <c r="AR9" s="170">
        <f t="shared" si="2"/>
        <v>7.4159495202553352</v>
      </c>
      <c r="AS9" s="170">
        <f t="shared" si="3"/>
        <v>0.59855265730438589</v>
      </c>
      <c r="AT9" s="170">
        <f t="shared" si="4"/>
        <v>1.4014473426956142</v>
      </c>
      <c r="AU9" s="73" t="s">
        <v>673</v>
      </c>
      <c r="AV9" s="71" t="s">
        <v>670</v>
      </c>
      <c r="AW9" s="242">
        <f>AN9/AM9</f>
        <v>2.3413935692928134</v>
      </c>
      <c r="AX9" s="165"/>
    </row>
    <row r="10" spans="1:50" x14ac:dyDescent="0.25">
      <c r="A10" s="31"/>
      <c r="B10" s="33"/>
      <c r="C10" s="33"/>
      <c r="D10" s="33"/>
      <c r="E10" s="70"/>
      <c r="F10" s="33"/>
      <c r="G10" s="33"/>
      <c r="H10" s="33"/>
      <c r="I10" s="70"/>
      <c r="J10" s="33"/>
      <c r="K10" s="33"/>
      <c r="L10" s="33"/>
      <c r="M10" s="70"/>
      <c r="N10" s="33"/>
      <c r="O10" s="21"/>
      <c r="P10" s="76"/>
      <c r="Q10" s="78"/>
      <c r="R10" s="62"/>
      <c r="S10" s="62"/>
      <c r="T10" s="62"/>
      <c r="U10" s="74"/>
      <c r="V10" s="21"/>
      <c r="W10" s="21"/>
      <c r="X10" s="21"/>
      <c r="Y10" s="74"/>
      <c r="Z10" s="21"/>
      <c r="AA10" s="21"/>
      <c r="AB10" s="21"/>
      <c r="AC10" s="74"/>
      <c r="AD10" s="125"/>
      <c r="AE10" s="125"/>
      <c r="AF10" s="125"/>
      <c r="AG10" s="126"/>
      <c r="AH10" s="125"/>
      <c r="AI10" s="125"/>
      <c r="AJ10" s="125"/>
      <c r="AK10" s="127"/>
      <c r="AL10" s="264" t="s">
        <v>681</v>
      </c>
      <c r="AM10" s="61">
        <f>AVERAGE(AM3:AM8)</f>
        <v>96736261.958333328</v>
      </c>
      <c r="AN10" s="61">
        <f>AVERAGE(AN3:AN8)</f>
        <v>226497661.66666666</v>
      </c>
      <c r="AO10" s="61">
        <f>AVERAGE(AO3:AO8)</f>
        <v>2238864795.2916665</v>
      </c>
      <c r="AP10" s="61">
        <f>AVERAGE(AP3:AP8)</f>
        <v>3054196378.3333335</v>
      </c>
      <c r="AQ10" s="189">
        <f>AM10*100/AO10</f>
        <v>4.3207728381709209</v>
      </c>
      <c r="AR10" s="189">
        <f>AN10*100/AP10</f>
        <v>7.4159495202553343</v>
      </c>
      <c r="AS10" s="170">
        <f>AM10/AVERAGE(AM10:AN10)</f>
        <v>0.59855265730438589</v>
      </c>
      <c r="AT10" s="170">
        <f>AN10/AVERAGE(AM10:AN10)</f>
        <v>1.401447342695614</v>
      </c>
      <c r="AU10" s="236"/>
      <c r="AV10" s="266" t="s">
        <v>670</v>
      </c>
      <c r="AW10" s="242">
        <f>AN10/AM10</f>
        <v>2.3413935692928134</v>
      </c>
      <c r="AX10" s="165"/>
    </row>
    <row r="11" spans="1:50" s="19" customFormat="1" ht="30" x14ac:dyDescent="0.25">
      <c r="A11" s="276" t="s">
        <v>222</v>
      </c>
      <c r="B11" s="33">
        <v>18570.000000000004</v>
      </c>
      <c r="C11" s="33">
        <v>14718570</v>
      </c>
      <c r="D11" s="33">
        <v>17700</v>
      </c>
      <c r="E11" s="70">
        <v>73887700</v>
      </c>
      <c r="F11" s="33">
        <v>10600</v>
      </c>
      <c r="G11" s="33">
        <v>2970600</v>
      </c>
      <c r="H11" s="33">
        <v>0</v>
      </c>
      <c r="I11" s="70">
        <v>1943000</v>
      </c>
      <c r="J11" s="33">
        <v>0</v>
      </c>
      <c r="K11" s="33">
        <v>4210000</v>
      </c>
      <c r="L11" s="33">
        <v>15000</v>
      </c>
      <c r="M11" s="70">
        <v>266000</v>
      </c>
      <c r="N11" s="33">
        <v>42000</v>
      </c>
      <c r="O11" s="21">
        <v>2172000</v>
      </c>
      <c r="P11" s="21">
        <v>117500</v>
      </c>
      <c r="Q11" s="74">
        <v>2417500</v>
      </c>
      <c r="R11" s="62">
        <v>0</v>
      </c>
      <c r="S11" s="62">
        <v>18350000</v>
      </c>
      <c r="T11" s="62">
        <v>0</v>
      </c>
      <c r="U11" s="74">
        <v>12290000</v>
      </c>
      <c r="V11" s="21">
        <v>37300</v>
      </c>
      <c r="W11" s="21">
        <v>3867300</v>
      </c>
      <c r="X11" s="21">
        <v>101400</v>
      </c>
      <c r="Y11" s="74">
        <v>3751400</v>
      </c>
      <c r="Z11" s="21">
        <v>0</v>
      </c>
      <c r="AA11" s="21">
        <v>9180000</v>
      </c>
      <c r="AB11" s="21">
        <v>60800</v>
      </c>
      <c r="AC11" s="74">
        <v>4490800</v>
      </c>
      <c r="AD11" s="125">
        <f t="shared" ref="AD11:AD16" si="6">AVERAGE(F11, J11,N11,R11,V11,Z11)</f>
        <v>14983.333333333334</v>
      </c>
      <c r="AE11" s="125">
        <f t="shared" ref="AE11:AE16" si="7">STDEV(F11,J11,N11,R11,V11,Z11)</f>
        <v>19599.226175200558</v>
      </c>
      <c r="AF11" s="125">
        <f t="shared" ref="AF11:AF16" si="8">AVERAGE(G11,K11,O11,S11,W11,AA11)</f>
        <v>6791650</v>
      </c>
      <c r="AG11" s="126">
        <f t="shared" ref="AG11:AG16" si="9">STDEV(G11,K11,O11,S11,W11,AA11)</f>
        <v>6171839.260949689</v>
      </c>
      <c r="AH11" s="125">
        <f t="shared" ref="AH11:AH16" si="10">AVERAGE(H11,L11,P11,T11,X11,AB11)</f>
        <v>49116.666666666664</v>
      </c>
      <c r="AI11" s="125">
        <f t="shared" ref="AI11:AI16" si="11">STDEV(H11,L11,P11,T11,X11,AB11)</f>
        <v>52029.161694829054</v>
      </c>
      <c r="AJ11" s="125">
        <f t="shared" ref="AJ11:AJ16" si="12">AVERAGE(I11,M11,Q11,U11,Y11,AC11)</f>
        <v>4193116.6666666665</v>
      </c>
      <c r="AK11" s="127">
        <f t="shared" ref="AK11:AK16" si="13">STDEV(I11,M11,Q11,U11,Y11,AC11)</f>
        <v>4230397.9379801452</v>
      </c>
      <c r="AL11" s="213" t="s">
        <v>669</v>
      </c>
      <c r="AM11" s="39">
        <v>101682100</v>
      </c>
      <c r="AN11" s="39">
        <v>14701194890</v>
      </c>
      <c r="AO11" s="39">
        <v>206175700</v>
      </c>
      <c r="AP11" s="39">
        <v>17980236860</v>
      </c>
      <c r="AQ11" s="170">
        <f>AM11*100/AO11</f>
        <v>49.31817862143793</v>
      </c>
      <c r="AR11" s="170">
        <f>AN11*100/AP11</f>
        <v>81.763076896418596</v>
      </c>
      <c r="AS11" s="170">
        <f>AM11/AVERAGE(AM11:AN11)</f>
        <v>1.3738153747908703E-2</v>
      </c>
      <c r="AT11" s="170">
        <f>AN11/AVERAGE(AM11:AN11)</f>
        <v>1.9862618462520913</v>
      </c>
      <c r="AU11" s="71" t="s">
        <v>672</v>
      </c>
      <c r="AV11" s="71" t="s">
        <v>670</v>
      </c>
      <c r="AW11" s="188">
        <f>AN11/AM11</f>
        <v>144.57996923745674</v>
      </c>
      <c r="AX11" s="193"/>
    </row>
    <row r="12" spans="1:50" s="19" customFormat="1" ht="16.5" customHeight="1" thickBot="1" x14ac:dyDescent="0.3">
      <c r="A12" s="31" t="s">
        <v>223</v>
      </c>
      <c r="B12" s="33">
        <v>2168100</v>
      </c>
      <c r="C12" s="33">
        <v>18310800</v>
      </c>
      <c r="D12" s="33">
        <v>18539200</v>
      </c>
      <c r="E12" s="70">
        <v>87319200</v>
      </c>
      <c r="F12" s="33">
        <v>542000</v>
      </c>
      <c r="G12" s="33">
        <v>576600</v>
      </c>
      <c r="H12" s="33">
        <v>1352000</v>
      </c>
      <c r="I12" s="70">
        <v>1367740</v>
      </c>
      <c r="J12" s="33">
        <v>0</v>
      </c>
      <c r="K12" s="33">
        <v>0</v>
      </c>
      <c r="L12" s="33">
        <v>2139000</v>
      </c>
      <c r="M12" s="70">
        <v>2154020</v>
      </c>
      <c r="N12" s="33">
        <v>0</v>
      </c>
      <c r="O12" s="21">
        <v>5810000</v>
      </c>
      <c r="P12" s="21">
        <v>200000</v>
      </c>
      <c r="Q12" s="74">
        <v>1122000</v>
      </c>
      <c r="R12" s="62">
        <v>0</v>
      </c>
      <c r="S12" s="62">
        <v>1754900</v>
      </c>
      <c r="T12" s="62">
        <v>205000</v>
      </c>
      <c r="U12" s="74">
        <v>9435000</v>
      </c>
      <c r="V12" s="21">
        <v>0</v>
      </c>
      <c r="W12" s="21">
        <v>11520000</v>
      </c>
      <c r="X12" s="21">
        <v>424000</v>
      </c>
      <c r="Y12" s="74">
        <v>9074000</v>
      </c>
      <c r="Z12" s="21">
        <v>161900</v>
      </c>
      <c r="AA12" s="21">
        <v>21239000</v>
      </c>
      <c r="AB12" s="21">
        <v>880000</v>
      </c>
      <c r="AC12" s="74">
        <v>10060000</v>
      </c>
      <c r="AD12" s="125">
        <f t="shared" si="6"/>
        <v>117316.66666666667</v>
      </c>
      <c r="AE12" s="125">
        <f t="shared" si="7"/>
        <v>217897.41087646422</v>
      </c>
      <c r="AF12" s="125">
        <f t="shared" si="8"/>
        <v>6816750</v>
      </c>
      <c r="AG12" s="126">
        <f t="shared" si="9"/>
        <v>8272427.4453753904</v>
      </c>
      <c r="AH12" s="125">
        <f t="shared" si="10"/>
        <v>866666.66666666663</v>
      </c>
      <c r="AI12" s="125">
        <f t="shared" si="11"/>
        <v>765866.74210770288</v>
      </c>
      <c r="AJ12" s="125">
        <f t="shared" si="12"/>
        <v>5535460</v>
      </c>
      <c r="AK12" s="126">
        <f t="shared" si="13"/>
        <v>4392762.1241856469</v>
      </c>
      <c r="AL12" s="174" t="s">
        <v>669</v>
      </c>
      <c r="AM12" s="175">
        <v>39320711</v>
      </c>
      <c r="AN12" s="175">
        <v>2551021535</v>
      </c>
      <c r="AO12" s="175">
        <v>59571411</v>
      </c>
      <c r="AP12" s="175">
        <v>3073116535</v>
      </c>
      <c r="AQ12" s="167">
        <f t="shared" si="1"/>
        <v>66.006009157647782</v>
      </c>
      <c r="AR12" s="167">
        <f t="shared" si="2"/>
        <v>83.010894834158961</v>
      </c>
      <c r="AS12" s="167">
        <f t="shared" si="3"/>
        <v>3.0359471657244477E-2</v>
      </c>
      <c r="AT12" s="167">
        <f t="shared" si="4"/>
        <v>1.9696405283427556</v>
      </c>
      <c r="AU12" s="208" t="s">
        <v>671</v>
      </c>
      <c r="AV12" s="190" t="s">
        <v>670</v>
      </c>
      <c r="AW12" s="211">
        <f>AN12/AM12</f>
        <v>64.877299268571207</v>
      </c>
      <c r="AX12" s="186"/>
    </row>
    <row r="13" spans="1:50" ht="15.75" thickBot="1" x14ac:dyDescent="0.3">
      <c r="A13" s="28" t="s">
        <v>224</v>
      </c>
      <c r="B13" s="30">
        <v>38400</v>
      </c>
      <c r="C13" s="30">
        <v>19798400</v>
      </c>
      <c r="D13" s="30">
        <v>15331000</v>
      </c>
      <c r="E13" s="70">
        <v>792301000</v>
      </c>
      <c r="F13" s="30">
        <v>0</v>
      </c>
      <c r="G13" s="30">
        <v>0</v>
      </c>
      <c r="H13" s="30">
        <v>0</v>
      </c>
      <c r="I13" s="140">
        <v>0</v>
      </c>
      <c r="J13" s="30">
        <v>0</v>
      </c>
      <c r="K13" s="30">
        <v>0</v>
      </c>
      <c r="L13" s="30">
        <v>0</v>
      </c>
      <c r="M13" s="140">
        <v>0</v>
      </c>
      <c r="N13" s="30">
        <v>0</v>
      </c>
      <c r="O13" s="30">
        <v>0</v>
      </c>
      <c r="P13" s="30">
        <v>0</v>
      </c>
      <c r="Q13" s="140">
        <v>0</v>
      </c>
      <c r="R13" s="30">
        <v>0</v>
      </c>
      <c r="S13" s="30">
        <v>0</v>
      </c>
      <c r="T13" s="30">
        <v>0</v>
      </c>
      <c r="U13" s="140">
        <v>0</v>
      </c>
      <c r="V13" s="30">
        <v>0</v>
      </c>
      <c r="W13" s="30">
        <v>0</v>
      </c>
      <c r="X13" s="30">
        <v>0</v>
      </c>
      <c r="Y13" s="140">
        <v>0</v>
      </c>
      <c r="Z13" s="30">
        <v>0</v>
      </c>
      <c r="AA13" s="30">
        <v>0</v>
      </c>
      <c r="AB13" s="30">
        <v>0</v>
      </c>
      <c r="AC13" s="140">
        <v>0</v>
      </c>
      <c r="AD13" s="125">
        <f t="shared" si="6"/>
        <v>0</v>
      </c>
      <c r="AE13" s="125">
        <f t="shared" si="7"/>
        <v>0</v>
      </c>
      <c r="AF13" s="125">
        <f t="shared" si="8"/>
        <v>0</v>
      </c>
      <c r="AG13" s="126">
        <f t="shared" si="9"/>
        <v>0</v>
      </c>
      <c r="AH13" s="125">
        <f t="shared" si="10"/>
        <v>0</v>
      </c>
      <c r="AI13" s="125">
        <f t="shared" si="11"/>
        <v>0</v>
      </c>
      <c r="AJ13" s="125">
        <f t="shared" si="12"/>
        <v>0</v>
      </c>
      <c r="AK13" s="127">
        <f t="shared" si="13"/>
        <v>0</v>
      </c>
      <c r="AL13" s="64"/>
      <c r="AM13" s="64"/>
      <c r="AN13" s="64"/>
      <c r="AO13" s="64"/>
      <c r="AP13" s="64"/>
      <c r="AQ13" s="170"/>
      <c r="AR13" s="170"/>
      <c r="AS13" s="170"/>
      <c r="AT13" s="170"/>
    </row>
    <row r="14" spans="1:50" ht="15.75" x14ac:dyDescent="0.25">
      <c r="A14" s="31" t="s">
        <v>225</v>
      </c>
      <c r="B14" s="33">
        <v>247050</v>
      </c>
      <c r="C14" s="33">
        <v>46987050</v>
      </c>
      <c r="D14" s="33">
        <v>5922810</v>
      </c>
      <c r="E14" s="70">
        <v>2191558810</v>
      </c>
      <c r="F14" s="33">
        <v>108100</v>
      </c>
      <c r="G14" s="33">
        <v>7428100</v>
      </c>
      <c r="H14" s="33">
        <v>49600</v>
      </c>
      <c r="I14" s="70">
        <v>5689600</v>
      </c>
      <c r="J14" s="33">
        <v>33520</v>
      </c>
      <c r="K14" s="33">
        <v>4833520</v>
      </c>
      <c r="L14" s="33">
        <v>19050</v>
      </c>
      <c r="M14" s="70">
        <v>2249050</v>
      </c>
      <c r="N14" s="33">
        <v>156300</v>
      </c>
      <c r="O14" s="21">
        <v>16216300</v>
      </c>
      <c r="P14" s="21">
        <v>390000</v>
      </c>
      <c r="Q14" s="74">
        <v>21100000</v>
      </c>
      <c r="R14" s="21">
        <v>0</v>
      </c>
      <c r="S14" s="62">
        <v>72360000</v>
      </c>
      <c r="T14" s="62">
        <v>1600000</v>
      </c>
      <c r="U14" s="74">
        <v>53650000</v>
      </c>
      <c r="V14" s="21">
        <v>0</v>
      </c>
      <c r="W14" s="21">
        <v>24370000</v>
      </c>
      <c r="X14" s="21">
        <v>2030000</v>
      </c>
      <c r="Y14" s="74">
        <v>22630000</v>
      </c>
      <c r="Z14" s="21">
        <v>0</v>
      </c>
      <c r="AA14" s="21">
        <v>51500000</v>
      </c>
      <c r="AB14" s="21">
        <v>304000</v>
      </c>
      <c r="AC14" s="74">
        <v>30604000</v>
      </c>
      <c r="AD14" s="125">
        <f t="shared" si="6"/>
        <v>49653.333333333336</v>
      </c>
      <c r="AE14" s="125">
        <f t="shared" si="7"/>
        <v>67001.745250901236</v>
      </c>
      <c r="AF14" s="125">
        <f t="shared" si="8"/>
        <v>29451320</v>
      </c>
      <c r="AG14" s="126">
        <f t="shared" si="9"/>
        <v>26904806.159628805</v>
      </c>
      <c r="AH14" s="125">
        <f t="shared" si="10"/>
        <v>732108.33333333337</v>
      </c>
      <c r="AI14" s="125">
        <f t="shared" si="11"/>
        <v>861666.22216300596</v>
      </c>
      <c r="AJ14" s="125">
        <f t="shared" si="12"/>
        <v>22653775</v>
      </c>
      <c r="AK14" s="127">
        <f t="shared" si="13"/>
        <v>18603885.935786374</v>
      </c>
      <c r="AL14" s="240" t="s">
        <v>677</v>
      </c>
      <c r="AM14" s="157"/>
      <c r="AN14" s="244">
        <v>5</v>
      </c>
      <c r="AO14" s="157"/>
      <c r="AP14" s="157"/>
      <c r="AQ14" s="197"/>
      <c r="AR14" s="197"/>
      <c r="AS14" s="197"/>
      <c r="AT14" s="197"/>
      <c r="AU14" s="314" t="s">
        <v>667</v>
      </c>
      <c r="AV14" s="314"/>
      <c r="AW14" s="314"/>
      <c r="AX14" s="315"/>
    </row>
    <row r="15" spans="1:50" s="19" customFormat="1" ht="23.25" customHeight="1" x14ac:dyDescent="0.25">
      <c r="A15" s="31" t="s">
        <v>226</v>
      </c>
      <c r="B15" s="33">
        <v>8960</v>
      </c>
      <c r="C15" s="33">
        <v>29728960</v>
      </c>
      <c r="D15" s="33">
        <v>21110300.000000004</v>
      </c>
      <c r="E15" s="70">
        <v>2859940300</v>
      </c>
      <c r="F15" s="33">
        <v>0</v>
      </c>
      <c r="G15" s="33">
        <v>0</v>
      </c>
      <c r="H15" s="33">
        <v>732000</v>
      </c>
      <c r="I15" s="70">
        <v>732000</v>
      </c>
      <c r="J15" s="33">
        <v>0</v>
      </c>
      <c r="K15" s="33">
        <v>0</v>
      </c>
      <c r="L15" s="33">
        <v>0</v>
      </c>
      <c r="M15" s="70">
        <v>0</v>
      </c>
      <c r="N15" s="123">
        <v>0</v>
      </c>
      <c r="O15" s="123">
        <v>0</v>
      </c>
      <c r="P15" s="123">
        <v>0</v>
      </c>
      <c r="Q15" s="70">
        <v>0</v>
      </c>
      <c r="R15" s="123">
        <v>0</v>
      </c>
      <c r="S15" s="123">
        <v>0</v>
      </c>
      <c r="T15" s="123">
        <v>0</v>
      </c>
      <c r="U15" s="70">
        <v>0</v>
      </c>
      <c r="V15" s="123">
        <v>0</v>
      </c>
      <c r="W15" s="123">
        <v>0</v>
      </c>
      <c r="X15" s="123">
        <v>0</v>
      </c>
      <c r="Y15" s="70">
        <v>0</v>
      </c>
      <c r="Z15" s="123">
        <v>0</v>
      </c>
      <c r="AA15" s="123">
        <v>0</v>
      </c>
      <c r="AB15" s="123">
        <v>0</v>
      </c>
      <c r="AC15" s="70">
        <v>0</v>
      </c>
      <c r="AD15" s="125">
        <f t="shared" si="6"/>
        <v>0</v>
      </c>
      <c r="AE15" s="125">
        <f t="shared" si="7"/>
        <v>0</v>
      </c>
      <c r="AF15" s="125">
        <f t="shared" si="8"/>
        <v>0</v>
      </c>
      <c r="AG15" s="126">
        <f t="shared" si="9"/>
        <v>0</v>
      </c>
      <c r="AH15" s="125">
        <f t="shared" si="10"/>
        <v>122000</v>
      </c>
      <c r="AI15" s="125">
        <f t="shared" si="11"/>
        <v>298837.74861954775</v>
      </c>
      <c r="AJ15" s="125">
        <f t="shared" si="12"/>
        <v>122000</v>
      </c>
      <c r="AK15" s="127">
        <f t="shared" si="13"/>
        <v>298837.74861954775</v>
      </c>
      <c r="AL15" s="159" t="s">
        <v>654</v>
      </c>
      <c r="AM15" s="121" t="s">
        <v>657</v>
      </c>
      <c r="AN15" s="121" t="s">
        <v>658</v>
      </c>
      <c r="AO15" s="121" t="s">
        <v>659</v>
      </c>
      <c r="AP15" s="121" t="s">
        <v>660</v>
      </c>
      <c r="AQ15" s="71" t="s">
        <v>655</v>
      </c>
      <c r="AR15" s="71" t="s">
        <v>656</v>
      </c>
      <c r="AS15" s="121" t="s">
        <v>661</v>
      </c>
      <c r="AT15" s="121" t="s">
        <v>662</v>
      </c>
      <c r="AU15" s="121" t="s">
        <v>664</v>
      </c>
      <c r="AV15" s="121" t="s">
        <v>665</v>
      </c>
      <c r="AW15" s="121" t="s">
        <v>666</v>
      </c>
      <c r="AX15" s="160" t="s">
        <v>668</v>
      </c>
    </row>
    <row r="16" spans="1:50" s="19" customFormat="1" x14ac:dyDescent="0.25">
      <c r="A16" s="31" t="s">
        <v>21</v>
      </c>
      <c r="B16" s="30">
        <v>39320711</v>
      </c>
      <c r="C16" s="33">
        <v>59571411</v>
      </c>
      <c r="D16" s="30">
        <v>2551021535</v>
      </c>
      <c r="E16" s="70">
        <v>3073116535</v>
      </c>
      <c r="F16" s="30">
        <v>2581773</v>
      </c>
      <c r="G16" s="33">
        <v>15729373</v>
      </c>
      <c r="H16" s="30">
        <v>3767830</v>
      </c>
      <c r="I16" s="70">
        <v>16072030</v>
      </c>
      <c r="J16" s="30">
        <v>524298.75</v>
      </c>
      <c r="K16" s="70">
        <v>1389998.75</v>
      </c>
      <c r="L16" s="30">
        <v>3931900</v>
      </c>
      <c r="M16" s="70">
        <v>13028000</v>
      </c>
      <c r="N16" s="33">
        <f>6745400*10</f>
        <v>67454000</v>
      </c>
      <c r="O16" s="1">
        <f>79453700*10</f>
        <v>794537000</v>
      </c>
      <c r="P16" s="1">
        <v>216141340</v>
      </c>
      <c r="Q16" s="7">
        <v>3971193340</v>
      </c>
      <c r="R16" s="59">
        <v>37053000</v>
      </c>
      <c r="S16" s="59">
        <v>1633267900</v>
      </c>
      <c r="T16" s="59">
        <v>125783000</v>
      </c>
      <c r="U16" s="7">
        <v>4245893000</v>
      </c>
      <c r="V16" s="1">
        <v>107957500</v>
      </c>
      <c r="W16" s="1">
        <v>6327797500</v>
      </c>
      <c r="X16" s="1">
        <v>398847000</v>
      </c>
      <c r="Y16" s="7">
        <v>2881377000</v>
      </c>
      <c r="Z16" s="1">
        <v>364847000</v>
      </c>
      <c r="AA16" s="1">
        <v>4660467000</v>
      </c>
      <c r="AB16" s="1">
        <v>610514900</v>
      </c>
      <c r="AC16" s="7">
        <v>7197614900</v>
      </c>
      <c r="AD16" s="125">
        <f t="shared" si="6"/>
        <v>96736261.958333328</v>
      </c>
      <c r="AE16" s="125">
        <f t="shared" si="7"/>
        <v>137514098.41556248</v>
      </c>
      <c r="AF16" s="125">
        <f t="shared" si="8"/>
        <v>2238864795.2916665</v>
      </c>
      <c r="AG16" s="126">
        <f t="shared" si="9"/>
        <v>2645183655.3376698</v>
      </c>
      <c r="AH16" s="125">
        <f t="shared" si="10"/>
        <v>226497661.66666666</v>
      </c>
      <c r="AI16" s="125">
        <f t="shared" si="11"/>
        <v>239402726.13933101</v>
      </c>
      <c r="AJ16" s="125">
        <f t="shared" si="12"/>
        <v>3054196378.3333335</v>
      </c>
      <c r="AK16" s="127">
        <f t="shared" si="13"/>
        <v>2754549419.0638871</v>
      </c>
      <c r="AL16" s="159">
        <v>1</v>
      </c>
      <c r="AM16" s="62">
        <v>542000</v>
      </c>
      <c r="AN16" s="62">
        <v>1352000</v>
      </c>
      <c r="AO16" s="62">
        <v>576600</v>
      </c>
      <c r="AP16" s="62">
        <v>1367740</v>
      </c>
      <c r="AQ16" s="196">
        <f t="shared" ref="AQ16:AQ25" si="14">AM16*100/AO16</f>
        <v>93.999306278182445</v>
      </c>
      <c r="AR16" s="196">
        <f t="shared" ref="AR16:AR25" si="15">AN16*100/AP16</f>
        <v>98.84919648471201</v>
      </c>
      <c r="AS16" s="196">
        <f t="shared" ref="AS16:AS25" si="16">AM16/AVERAGE(AM16:AN16)</f>
        <v>0.57233368532206974</v>
      </c>
      <c r="AT16" s="196">
        <f t="shared" ref="AT16:AT25" si="17">AN16/AVERAGE(AM16:AN16)</f>
        <v>1.4276663146779303</v>
      </c>
      <c r="AU16" s="162">
        <f>TTEST(AM16:AM21,AN16:AN21,2,2)</f>
        <v>4.3865790891164172E-2</v>
      </c>
      <c r="AV16" s="163">
        <f>TTEST(AO16:AO21,AP16:AP21,2,1)</f>
        <v>0.64659811833247982</v>
      </c>
      <c r="AW16" s="163">
        <f>TTEST(AQ16:AQ22,AR16:AR22,2,1)</f>
        <v>0.15208612961336593</v>
      </c>
      <c r="AX16" s="183">
        <f>TTEST(AS16:AS21,AT16:AT21,2,1)</f>
        <v>3.4829019504573392E-4</v>
      </c>
    </row>
    <row r="17" spans="1:50" x14ac:dyDescent="0.25">
      <c r="A17" s="153"/>
      <c r="B17" s="154"/>
      <c r="C17" s="123"/>
      <c r="D17" s="154"/>
      <c r="E17" s="70"/>
      <c r="F17" s="154"/>
      <c r="G17" s="123"/>
      <c r="H17" s="154"/>
      <c r="I17" s="70"/>
      <c r="J17" s="154"/>
      <c r="K17" s="123"/>
      <c r="L17" s="64"/>
      <c r="M17" s="6"/>
      <c r="N17" s="123"/>
      <c r="O17" s="64"/>
      <c r="P17" s="64"/>
      <c r="V17" s="64"/>
      <c r="W17" s="64"/>
      <c r="X17" s="64"/>
      <c r="Z17" s="64"/>
      <c r="AA17" s="64"/>
      <c r="AB17" s="64"/>
      <c r="AD17" s="127"/>
      <c r="AE17" s="127"/>
      <c r="AF17" s="127"/>
      <c r="AG17" s="126"/>
      <c r="AH17" s="127"/>
      <c r="AI17" s="127"/>
      <c r="AJ17" s="127"/>
      <c r="AK17" s="127"/>
      <c r="AL17" s="159">
        <v>2</v>
      </c>
      <c r="AM17" s="59">
        <v>0</v>
      </c>
      <c r="AN17" s="59">
        <v>2139000</v>
      </c>
      <c r="AO17" s="59">
        <v>0</v>
      </c>
      <c r="AP17" s="59">
        <v>2154020</v>
      </c>
      <c r="AQ17" s="196">
        <v>0</v>
      </c>
      <c r="AR17" s="196">
        <f t="shared" si="15"/>
        <v>99.30269913928376</v>
      </c>
      <c r="AS17" s="196">
        <f t="shared" si="16"/>
        <v>0</v>
      </c>
      <c r="AT17" s="196">
        <f t="shared" si="17"/>
        <v>2</v>
      </c>
      <c r="AU17" s="64"/>
      <c r="AV17" s="64"/>
      <c r="AW17" s="64"/>
      <c r="AX17" s="165"/>
    </row>
    <row r="18" spans="1:50" s="64" customFormat="1" x14ac:dyDescent="0.25">
      <c r="A18"/>
      <c r="B18"/>
      <c r="C18"/>
      <c r="D18" s="1"/>
      <c r="E18" s="11"/>
      <c r="F18"/>
      <c r="G18"/>
      <c r="H18" s="1"/>
      <c r="I18" s="11"/>
      <c r="J18"/>
      <c r="K18"/>
      <c r="L18" s="1"/>
      <c r="M18" s="11"/>
      <c r="N18"/>
      <c r="O18"/>
      <c r="P18"/>
      <c r="Q18" s="6"/>
      <c r="U18" s="6"/>
      <c r="V18"/>
      <c r="W18"/>
      <c r="X18"/>
      <c r="Y18" s="6"/>
      <c r="Z18"/>
      <c r="AA18"/>
      <c r="AB18"/>
      <c r="AC18" s="6"/>
      <c r="AD18" s="127"/>
      <c r="AE18" s="127"/>
      <c r="AF18" s="127"/>
      <c r="AG18" s="126"/>
      <c r="AH18" s="127"/>
      <c r="AI18" s="127"/>
      <c r="AJ18" s="127"/>
      <c r="AK18" s="127"/>
      <c r="AL18" s="159">
        <v>3</v>
      </c>
      <c r="AM18" s="59">
        <v>0</v>
      </c>
      <c r="AN18" s="59">
        <v>200000</v>
      </c>
      <c r="AO18" s="59">
        <v>5810000</v>
      </c>
      <c r="AP18" s="59">
        <v>1122000</v>
      </c>
      <c r="AQ18" s="196">
        <f t="shared" si="14"/>
        <v>0</v>
      </c>
      <c r="AR18" s="196">
        <f t="shared" si="15"/>
        <v>17.825311942959001</v>
      </c>
      <c r="AS18" s="196">
        <f t="shared" si="16"/>
        <v>0</v>
      </c>
      <c r="AT18" s="196">
        <f t="shared" si="17"/>
        <v>2</v>
      </c>
      <c r="AV18" s="64" t="s">
        <v>675</v>
      </c>
      <c r="AX18" s="165"/>
    </row>
    <row r="19" spans="1:50" s="64" customFormat="1" x14ac:dyDescent="0.25">
      <c r="A19"/>
      <c r="B19"/>
      <c r="C19"/>
      <c r="D19"/>
      <c r="E19" s="11"/>
      <c r="F19"/>
      <c r="G19"/>
      <c r="H19"/>
      <c r="I19" s="11"/>
      <c r="J19"/>
      <c r="K19"/>
      <c r="L19"/>
      <c r="M19" s="11"/>
      <c r="N19"/>
      <c r="O19"/>
      <c r="P19"/>
      <c r="Q19" s="6"/>
      <c r="U19" s="6"/>
      <c r="V19"/>
      <c r="W19"/>
      <c r="X19"/>
      <c r="Y19" s="6"/>
      <c r="Z19"/>
      <c r="AA19"/>
      <c r="AB19"/>
      <c r="AC19" s="6"/>
      <c r="AD19" s="125"/>
      <c r="AE19" s="125"/>
      <c r="AF19" s="125"/>
      <c r="AG19" s="126"/>
      <c r="AH19" s="125"/>
      <c r="AI19" s="125"/>
      <c r="AJ19" s="125"/>
      <c r="AK19" s="127"/>
      <c r="AL19" s="159">
        <v>4</v>
      </c>
      <c r="AM19" s="59">
        <v>0</v>
      </c>
      <c r="AN19" s="59">
        <v>205000</v>
      </c>
      <c r="AO19" s="59">
        <v>1754900</v>
      </c>
      <c r="AP19" s="59">
        <v>9435000</v>
      </c>
      <c r="AQ19" s="196">
        <f t="shared" si="14"/>
        <v>0</v>
      </c>
      <c r="AR19" s="196">
        <f t="shared" si="15"/>
        <v>2.1727609962904082</v>
      </c>
      <c r="AS19" s="196">
        <f t="shared" si="16"/>
        <v>0</v>
      </c>
      <c r="AT19" s="196">
        <f t="shared" si="17"/>
        <v>2</v>
      </c>
      <c r="AV19" s="64" t="s">
        <v>676</v>
      </c>
      <c r="AX19" s="165"/>
    </row>
    <row r="20" spans="1:50" x14ac:dyDescent="0.25">
      <c r="AD20" s="125"/>
      <c r="AE20" s="125"/>
      <c r="AF20" s="125"/>
      <c r="AG20" s="126"/>
      <c r="AH20" s="125"/>
      <c r="AI20" s="125"/>
      <c r="AJ20" s="125"/>
      <c r="AK20" s="127"/>
      <c r="AL20" s="159">
        <v>5</v>
      </c>
      <c r="AM20" s="59">
        <v>0</v>
      </c>
      <c r="AN20" s="59">
        <v>424000</v>
      </c>
      <c r="AO20" s="59">
        <v>11520000</v>
      </c>
      <c r="AP20" s="59">
        <v>9074000</v>
      </c>
      <c r="AQ20" s="196">
        <f t="shared" si="14"/>
        <v>0</v>
      </c>
      <c r="AR20" s="196">
        <f t="shared" si="15"/>
        <v>4.6726912056424954</v>
      </c>
      <c r="AS20" s="196">
        <f t="shared" si="16"/>
        <v>0</v>
      </c>
      <c r="AT20" s="196">
        <f t="shared" si="17"/>
        <v>2</v>
      </c>
      <c r="AU20" s="64"/>
      <c r="AV20" s="64"/>
      <c r="AW20" s="64"/>
      <c r="AX20" s="165"/>
    </row>
    <row r="21" spans="1:50" x14ac:dyDescent="0.25">
      <c r="AD21" s="125"/>
      <c r="AE21" s="125"/>
      <c r="AF21" s="125"/>
      <c r="AG21" s="126"/>
      <c r="AH21" s="125"/>
      <c r="AI21" s="125"/>
      <c r="AJ21" s="125"/>
      <c r="AK21" s="127"/>
      <c r="AL21" s="159">
        <v>6</v>
      </c>
      <c r="AM21" s="59">
        <v>161900</v>
      </c>
      <c r="AN21" s="59">
        <v>880000</v>
      </c>
      <c r="AO21" s="59">
        <v>21239000</v>
      </c>
      <c r="AP21" s="59">
        <v>10060000</v>
      </c>
      <c r="AQ21" s="196">
        <f t="shared" si="14"/>
        <v>0.76227694335891516</v>
      </c>
      <c r="AR21" s="196">
        <f t="shared" si="15"/>
        <v>8.7475149105367791</v>
      </c>
      <c r="AS21" s="196">
        <f t="shared" si="16"/>
        <v>0.31077838564161625</v>
      </c>
      <c r="AT21" s="196">
        <f t="shared" si="17"/>
        <v>1.6892216143583838</v>
      </c>
      <c r="AU21" s="64"/>
      <c r="AV21" s="64"/>
      <c r="AW21" s="64"/>
      <c r="AX21" s="165"/>
    </row>
    <row r="22" spans="1:50" x14ac:dyDescent="0.25">
      <c r="AD22" s="125"/>
      <c r="AE22" s="125"/>
      <c r="AF22" s="125"/>
      <c r="AG22" s="126"/>
      <c r="AH22" s="125"/>
      <c r="AI22" s="125"/>
      <c r="AJ22" s="125"/>
      <c r="AK22" s="127"/>
      <c r="AL22" s="173" t="s">
        <v>663</v>
      </c>
      <c r="AM22" s="61">
        <f>SUM(AM16:AM21)</f>
        <v>703900</v>
      </c>
      <c r="AN22" s="61">
        <f>SUM(AN16:AN21)</f>
        <v>5200000</v>
      </c>
      <c r="AO22" s="61">
        <f>SUM(AO16:AO21)</f>
        <v>40900500</v>
      </c>
      <c r="AP22" s="61">
        <f>SUM(AP16:AP21)</f>
        <v>33212760</v>
      </c>
      <c r="AQ22" s="189">
        <f t="shared" si="14"/>
        <v>1.7210058556741361</v>
      </c>
      <c r="AR22" s="189">
        <f t="shared" si="15"/>
        <v>15.656633173515239</v>
      </c>
      <c r="AS22" s="189">
        <f t="shared" si="16"/>
        <v>0.23845254831552026</v>
      </c>
      <c r="AT22" s="189">
        <f t="shared" si="17"/>
        <v>1.7615474516844798</v>
      </c>
      <c r="AU22" s="73" t="s">
        <v>673</v>
      </c>
      <c r="AV22" s="71" t="s">
        <v>670</v>
      </c>
      <c r="AW22" s="181">
        <f>AN22/AM22</f>
        <v>7.3874129847989769</v>
      </c>
      <c r="AX22" s="165"/>
    </row>
    <row r="23" spans="1:50" x14ac:dyDescent="0.25">
      <c r="E23" s="234"/>
      <c r="I23" s="234"/>
      <c r="M23" s="234"/>
      <c r="AD23" s="125"/>
      <c r="AE23" s="125"/>
      <c r="AF23" s="125"/>
      <c r="AG23" s="126"/>
      <c r="AH23" s="125"/>
      <c r="AI23" s="125"/>
      <c r="AJ23" s="125"/>
      <c r="AK23" s="127"/>
      <c r="AL23" s="264" t="s">
        <v>681</v>
      </c>
      <c r="AM23" s="61">
        <f>AVERAGE(AM16:AM21)</f>
        <v>117316.66666666667</v>
      </c>
      <c r="AN23" s="61">
        <f>AVERAGE(AN16:AN21)</f>
        <v>866666.66666666663</v>
      </c>
      <c r="AO23" s="61">
        <f>AVERAGE(AO16:AO21)</f>
        <v>6816750</v>
      </c>
      <c r="AP23" s="61">
        <f>AVERAGE(AP16:AP21)</f>
        <v>5535460</v>
      </c>
      <c r="AQ23" s="189">
        <f>AM23*100/AO23</f>
        <v>1.7210058556741361</v>
      </c>
      <c r="AR23" s="189">
        <f>AN23*100/AP23</f>
        <v>15.656633173515237</v>
      </c>
      <c r="AS23" s="189">
        <f>AM23/AVERAGE(AM23:AN23)</f>
        <v>0.23845254831552029</v>
      </c>
      <c r="AT23" s="189">
        <f>AN23/AVERAGE(AM23:AN23)</f>
        <v>1.7615474516844798</v>
      </c>
      <c r="AU23" s="236"/>
      <c r="AV23" s="235" t="s">
        <v>670</v>
      </c>
      <c r="AW23" s="181">
        <f>AN23/AM23</f>
        <v>7.3874129847989769</v>
      </c>
      <c r="AX23" s="165"/>
    </row>
    <row r="24" spans="1:50" ht="30" x14ac:dyDescent="0.25">
      <c r="AD24" s="125"/>
      <c r="AE24" s="125"/>
      <c r="AF24" s="125"/>
      <c r="AG24" s="126"/>
      <c r="AH24" s="125"/>
      <c r="AI24" s="125"/>
      <c r="AJ24" s="125"/>
      <c r="AK24" s="127"/>
      <c r="AL24" s="213" t="s">
        <v>669</v>
      </c>
      <c r="AM24" s="39">
        <v>12995300</v>
      </c>
      <c r="AN24" s="39">
        <v>174295600</v>
      </c>
      <c r="AO24" s="39">
        <v>59581600</v>
      </c>
      <c r="AP24" s="39">
        <v>708695600</v>
      </c>
      <c r="AQ24" s="170">
        <f>AM24*100/AO24</f>
        <v>21.810928206023338</v>
      </c>
      <c r="AR24" s="170">
        <f>AN24*100/AP24</f>
        <v>24.593859479302537</v>
      </c>
      <c r="AS24" s="170">
        <f>AM24/AVERAGE(AM24:AN24)</f>
        <v>0.13877129107714256</v>
      </c>
      <c r="AT24" s="170">
        <f>AN24/AVERAGE(AM24:AN24)</f>
        <v>1.8612287089228574</v>
      </c>
      <c r="AU24" s="71" t="s">
        <v>672</v>
      </c>
      <c r="AV24" s="71" t="s">
        <v>670</v>
      </c>
      <c r="AW24" s="181">
        <f>AN24/AM24</f>
        <v>13.412202873346518</v>
      </c>
      <c r="AX24" s="165"/>
    </row>
    <row r="25" spans="1:50" ht="30.75" thickBot="1" x14ac:dyDescent="0.3">
      <c r="AD25" s="125"/>
      <c r="AE25" s="125"/>
      <c r="AF25" s="125"/>
      <c r="AG25" s="126"/>
      <c r="AH25" s="125"/>
      <c r="AI25" s="125"/>
      <c r="AJ25" s="125"/>
      <c r="AK25" s="126"/>
      <c r="AL25" s="174" t="s">
        <v>669</v>
      </c>
      <c r="AM25" s="175">
        <v>2168100</v>
      </c>
      <c r="AN25" s="175">
        <v>18539200</v>
      </c>
      <c r="AO25" s="175">
        <v>18310800</v>
      </c>
      <c r="AP25" s="175">
        <v>87319200</v>
      </c>
      <c r="AQ25" s="167">
        <f t="shared" si="14"/>
        <v>11.840553116193721</v>
      </c>
      <c r="AR25" s="167">
        <f t="shared" si="15"/>
        <v>21.231527544915664</v>
      </c>
      <c r="AS25" s="167">
        <f t="shared" si="16"/>
        <v>0.20940441293650067</v>
      </c>
      <c r="AT25" s="167">
        <f t="shared" si="17"/>
        <v>1.7905955870634993</v>
      </c>
      <c r="AU25" s="208" t="s">
        <v>671</v>
      </c>
      <c r="AV25" s="190" t="s">
        <v>670</v>
      </c>
      <c r="AW25" s="191">
        <f>AN25/AM25</f>
        <v>8.5508970988423041</v>
      </c>
      <c r="AX25" s="169"/>
    </row>
    <row r="26" spans="1:50" ht="15.75" thickBot="1" x14ac:dyDescent="0.3">
      <c r="AD26" s="125"/>
      <c r="AE26" s="125"/>
      <c r="AF26" s="125"/>
      <c r="AG26" s="126"/>
      <c r="AH26" s="125"/>
      <c r="AI26" s="125"/>
      <c r="AJ26" s="125"/>
      <c r="AK26" s="126"/>
    </row>
    <row r="27" spans="1:50" ht="15.75" x14ac:dyDescent="0.25">
      <c r="AD27" s="125"/>
      <c r="AE27" s="125"/>
      <c r="AF27" s="125"/>
      <c r="AG27" s="126"/>
      <c r="AH27" s="125"/>
      <c r="AI27" s="125"/>
      <c r="AJ27" s="125"/>
      <c r="AK27" s="126"/>
      <c r="AL27" s="240" t="s">
        <v>36</v>
      </c>
      <c r="AM27" s="157"/>
      <c r="AN27" s="244">
        <v>3</v>
      </c>
      <c r="AO27" s="157"/>
      <c r="AP27" s="157"/>
      <c r="AQ27" s="157"/>
      <c r="AR27" s="157"/>
      <c r="AS27" s="158"/>
      <c r="AT27" s="158"/>
      <c r="AU27" s="179" t="s">
        <v>667</v>
      </c>
      <c r="AV27" s="179"/>
      <c r="AW27" s="179"/>
      <c r="AX27" s="180"/>
    </row>
    <row r="28" spans="1:50" s="19" customFormat="1" ht="45" x14ac:dyDescent="0.25">
      <c r="A28"/>
      <c r="B28"/>
      <c r="C28"/>
      <c r="D28"/>
      <c r="E28" s="11"/>
      <c r="F28"/>
      <c r="G28"/>
      <c r="H28"/>
      <c r="I28" s="11"/>
      <c r="J28"/>
      <c r="K28"/>
      <c r="L28"/>
      <c r="M28" s="11"/>
      <c r="N28"/>
      <c r="O28"/>
      <c r="P28"/>
      <c r="Q28" s="6"/>
      <c r="R28" s="64"/>
      <c r="S28" s="64"/>
      <c r="T28" s="64"/>
      <c r="U28" s="6"/>
      <c r="V28"/>
      <c r="W28"/>
      <c r="X28"/>
      <c r="Y28" s="6"/>
      <c r="Z28"/>
      <c r="AA28"/>
      <c r="AB28"/>
      <c r="AC28" s="6"/>
      <c r="AD28" s="125"/>
      <c r="AE28" s="125"/>
      <c r="AF28" s="125"/>
      <c r="AG28" s="126"/>
      <c r="AH28" s="125"/>
      <c r="AI28" s="125"/>
      <c r="AJ28" s="125"/>
      <c r="AK28" s="126"/>
      <c r="AL28" s="159" t="s">
        <v>654</v>
      </c>
      <c r="AM28" s="121" t="s">
        <v>657</v>
      </c>
      <c r="AN28" s="121" t="s">
        <v>658</v>
      </c>
      <c r="AO28" s="121" t="s">
        <v>659</v>
      </c>
      <c r="AP28" s="121" t="s">
        <v>660</v>
      </c>
      <c r="AQ28" s="71" t="s">
        <v>655</v>
      </c>
      <c r="AR28" s="71" t="s">
        <v>656</v>
      </c>
      <c r="AS28" s="121" t="s">
        <v>661</v>
      </c>
      <c r="AT28" s="121" t="s">
        <v>662</v>
      </c>
      <c r="AU28" s="121" t="s">
        <v>664</v>
      </c>
      <c r="AV28" s="121" t="s">
        <v>665</v>
      </c>
      <c r="AW28" s="121" t="s">
        <v>666</v>
      </c>
      <c r="AX28" s="160" t="s">
        <v>668</v>
      </c>
    </row>
    <row r="29" spans="1:50" s="19" customFormat="1" x14ac:dyDescent="0.25">
      <c r="A29"/>
      <c r="B29"/>
      <c r="C29"/>
      <c r="D29"/>
      <c r="E29" s="11"/>
      <c r="F29"/>
      <c r="G29"/>
      <c r="H29"/>
      <c r="I29" s="11"/>
      <c r="J29"/>
      <c r="K29"/>
      <c r="L29"/>
      <c r="M29" s="11"/>
      <c r="N29"/>
      <c r="O29"/>
      <c r="P29"/>
      <c r="Q29" s="6"/>
      <c r="R29" s="64"/>
      <c r="S29" s="64"/>
      <c r="T29" s="64"/>
      <c r="U29" s="6"/>
      <c r="V29"/>
      <c r="W29"/>
      <c r="X29"/>
      <c r="Y29" s="6"/>
      <c r="Z29"/>
      <c r="AA29"/>
      <c r="AB29"/>
      <c r="AC29" s="6"/>
      <c r="AD29" s="125"/>
      <c r="AE29" s="125"/>
      <c r="AF29" s="125"/>
      <c r="AG29" s="126"/>
      <c r="AH29" s="125"/>
      <c r="AI29" s="125"/>
      <c r="AJ29" s="125"/>
      <c r="AK29" s="126"/>
      <c r="AL29" s="159"/>
      <c r="AM29" s="121"/>
      <c r="AN29" s="121"/>
      <c r="AO29" s="121"/>
      <c r="AP29" s="121"/>
      <c r="AQ29" s="71"/>
      <c r="AR29" s="71"/>
      <c r="AS29" s="121"/>
      <c r="AT29" s="121"/>
      <c r="AU29" s="121"/>
      <c r="AV29" s="121"/>
      <c r="AW29" s="121"/>
      <c r="AX29" s="160"/>
    </row>
    <row r="30" spans="1:50" x14ac:dyDescent="0.25">
      <c r="AD30" s="125"/>
      <c r="AE30" s="125"/>
      <c r="AF30" s="125"/>
      <c r="AG30" s="126"/>
      <c r="AH30" s="125"/>
      <c r="AI30" s="125"/>
      <c r="AJ30" s="125"/>
      <c r="AK30" s="126"/>
      <c r="AL30" s="159">
        <v>1</v>
      </c>
      <c r="AM30" s="63">
        <v>51448</v>
      </c>
      <c r="AN30" s="63">
        <v>196234</v>
      </c>
      <c r="AO30" s="63">
        <v>2564848</v>
      </c>
      <c r="AP30" s="63">
        <v>3028234</v>
      </c>
      <c r="AQ30" s="161">
        <f t="shared" ref="AQ30:AQ39" si="18">AM30*100/AO30</f>
        <v>2.005888847994111</v>
      </c>
      <c r="AR30" s="161">
        <f t="shared" ref="AR30:AR39" si="19">AN30*100/AP30</f>
        <v>6.4801465144371271</v>
      </c>
      <c r="AS30" s="161">
        <f t="shared" ref="AS30:AS39" si="20">AM30/AVERAGE(AM30:AN30)</f>
        <v>0.41543592186755596</v>
      </c>
      <c r="AT30" s="161">
        <f t="shared" ref="AT30:AT39" si="21">AN30/AVERAGE(AM30:AN30)</f>
        <v>1.5845640781324439</v>
      </c>
      <c r="AU30" s="162">
        <f>TTEST(AM30:AM35,AN30:AN35,2,1)</f>
        <v>2.2331488343621152E-2</v>
      </c>
      <c r="AV30" s="163">
        <f>TTEST(AO30:AO35,AP30:AP35,2,1)</f>
        <v>0.10545138719625012</v>
      </c>
      <c r="AW30" s="182">
        <f>TTEST(AQ30:AQ35,AR30:AR35,2,1)</f>
        <v>2.8269358017251012E-4</v>
      </c>
      <c r="AX30" s="183">
        <f>TTEST(AS30:AS35,AT30:AT35,2,1)</f>
        <v>4.6108057231148943E-4</v>
      </c>
    </row>
    <row r="31" spans="1:50" x14ac:dyDescent="0.25">
      <c r="AK31" s="64"/>
      <c r="AL31" s="159">
        <v>2</v>
      </c>
      <c r="AM31" s="63">
        <v>317.41999999999996</v>
      </c>
      <c r="AN31" s="63">
        <v>475422</v>
      </c>
      <c r="AO31" s="63">
        <v>21653317.419999998</v>
      </c>
      <c r="AP31" s="63">
        <v>14446622</v>
      </c>
      <c r="AQ31" s="161">
        <f t="shared" si="18"/>
        <v>1.4659185650085021E-3</v>
      </c>
      <c r="AR31" s="161">
        <f t="shared" si="19"/>
        <v>3.2908869630561388</v>
      </c>
      <c r="AS31" s="161">
        <f t="shared" si="20"/>
        <v>1.3344279942158249E-3</v>
      </c>
      <c r="AT31" s="161">
        <f t="shared" si="21"/>
        <v>1.9986655720057842</v>
      </c>
      <c r="AU31" s="64"/>
      <c r="AV31" s="64"/>
      <c r="AW31" s="64"/>
      <c r="AX31" s="165"/>
    </row>
    <row r="32" spans="1:50" x14ac:dyDescent="0.25">
      <c r="AK32" s="64"/>
      <c r="AL32" s="159">
        <v>3</v>
      </c>
      <c r="AM32" s="63">
        <v>43600</v>
      </c>
      <c r="AN32" s="63">
        <v>166300</v>
      </c>
      <c r="AO32" s="63">
        <v>2173600</v>
      </c>
      <c r="AP32" s="63">
        <v>2566300</v>
      </c>
      <c r="AQ32" s="161">
        <f t="shared" si="18"/>
        <v>2.005888847994111</v>
      </c>
      <c r="AR32" s="161">
        <f t="shared" si="19"/>
        <v>6.4801465144371271</v>
      </c>
      <c r="AS32" s="161">
        <f t="shared" si="20"/>
        <v>0.41543592186755596</v>
      </c>
      <c r="AT32" s="161">
        <f t="shared" si="21"/>
        <v>1.5845640781324439</v>
      </c>
      <c r="AU32" s="64"/>
      <c r="AV32" s="64"/>
      <c r="AW32" s="64"/>
      <c r="AX32" s="165"/>
    </row>
    <row r="33" spans="5:50" x14ac:dyDescent="0.25">
      <c r="AK33" s="64"/>
      <c r="AL33" s="159">
        <v>4</v>
      </c>
      <c r="AM33" s="63">
        <v>269</v>
      </c>
      <c r="AN33" s="63">
        <v>402900</v>
      </c>
      <c r="AO33" s="63">
        <v>18350269</v>
      </c>
      <c r="AP33" s="63">
        <v>12242900</v>
      </c>
      <c r="AQ33" s="161">
        <f t="shared" si="18"/>
        <v>1.4659185650085021E-3</v>
      </c>
      <c r="AR33" s="161">
        <f t="shared" si="19"/>
        <v>3.2908869630561388</v>
      </c>
      <c r="AS33" s="161">
        <f t="shared" si="20"/>
        <v>1.3344279942158251E-3</v>
      </c>
      <c r="AT33" s="161">
        <f t="shared" si="21"/>
        <v>1.9986655720057842</v>
      </c>
      <c r="AU33" s="64"/>
      <c r="AX33" s="165"/>
    </row>
    <row r="34" spans="5:50" x14ac:dyDescent="0.25">
      <c r="AK34" s="64"/>
      <c r="AL34" s="159">
        <v>5</v>
      </c>
      <c r="AM34" s="63">
        <v>61500</v>
      </c>
      <c r="AN34" s="63">
        <v>186700</v>
      </c>
      <c r="AO34" s="63">
        <v>3861500</v>
      </c>
      <c r="AP34" s="63">
        <v>3886700</v>
      </c>
      <c r="AQ34" s="161">
        <f t="shared" si="18"/>
        <v>1.5926453450731581</v>
      </c>
      <c r="AR34" s="161">
        <f t="shared" si="19"/>
        <v>4.8035608613991307</v>
      </c>
      <c r="AS34" s="161">
        <f t="shared" si="20"/>
        <v>0.49556809024979853</v>
      </c>
      <c r="AT34" s="161">
        <f t="shared" si="21"/>
        <v>1.5044319097502015</v>
      </c>
      <c r="AU34" s="64"/>
      <c r="AV34" s="64"/>
      <c r="AW34" s="64"/>
      <c r="AX34" s="165"/>
    </row>
    <row r="35" spans="5:50" x14ac:dyDescent="0.25">
      <c r="AK35" s="64"/>
      <c r="AL35" s="159">
        <v>6</v>
      </c>
      <c r="AM35" s="63">
        <v>18400</v>
      </c>
      <c r="AN35" s="63">
        <v>97200</v>
      </c>
      <c r="AO35" s="63">
        <v>9178400</v>
      </c>
      <c r="AP35" s="63">
        <v>4487200</v>
      </c>
      <c r="AQ35" s="161">
        <f t="shared" si="18"/>
        <v>0.20047067026932799</v>
      </c>
      <c r="AR35" s="161">
        <f t="shared" si="19"/>
        <v>2.1661615261187377</v>
      </c>
      <c r="AS35" s="161">
        <f t="shared" si="20"/>
        <v>0.31833910034602075</v>
      </c>
      <c r="AT35" s="161">
        <f t="shared" si="21"/>
        <v>1.6816608996539792</v>
      </c>
      <c r="AU35" s="64"/>
      <c r="AV35" s="64"/>
      <c r="AW35" s="64"/>
      <c r="AX35" s="165"/>
    </row>
    <row r="36" spans="5:50" x14ac:dyDescent="0.25">
      <c r="AK36" s="64"/>
      <c r="AL36" s="173" t="s">
        <v>663</v>
      </c>
      <c r="AM36" s="184">
        <f>SUM(AM30:AM35)</f>
        <v>175534.41999999998</v>
      </c>
      <c r="AN36" s="184">
        <f>SUM(AN30:AN35)</f>
        <v>1524756</v>
      </c>
      <c r="AO36" s="184">
        <f>SUM(AO30:AO35)</f>
        <v>57781934.420000002</v>
      </c>
      <c r="AP36" s="184">
        <f>SUM(AP30:AP35)</f>
        <v>40657956</v>
      </c>
      <c r="AQ36" s="189">
        <f t="shared" si="18"/>
        <v>0.30378771801596599</v>
      </c>
      <c r="AR36" s="189">
        <f t="shared" si="19"/>
        <v>3.7502032812470945</v>
      </c>
      <c r="AS36" s="189">
        <f t="shared" si="20"/>
        <v>0.20647580899738291</v>
      </c>
      <c r="AT36" s="189">
        <f t="shared" si="21"/>
        <v>1.7935241910026172</v>
      </c>
      <c r="AU36" s="73" t="s">
        <v>673</v>
      </c>
      <c r="AV36" s="139" t="s">
        <v>670</v>
      </c>
      <c r="AW36" s="181">
        <f>AN36/AM36</f>
        <v>8.6863647596864482</v>
      </c>
      <c r="AX36" s="165"/>
    </row>
    <row r="37" spans="5:50" x14ac:dyDescent="0.25">
      <c r="E37" s="234"/>
      <c r="I37" s="234"/>
      <c r="M37" s="234"/>
      <c r="AK37" s="64"/>
      <c r="AL37" s="173" t="s">
        <v>681</v>
      </c>
      <c r="AM37" s="184">
        <f>AVERAGE(AM30:AM35)</f>
        <v>29255.736666666664</v>
      </c>
      <c r="AN37" s="184">
        <f>AVERAGE(AN30:AN35)</f>
        <v>254126</v>
      </c>
      <c r="AO37" s="184">
        <f>AVERAGE(AO30:AO35)</f>
        <v>9630322.4033333343</v>
      </c>
      <c r="AP37" s="184">
        <f>AVERAGE(AP30:AP35)</f>
        <v>6776326</v>
      </c>
      <c r="AQ37" s="189">
        <f t="shared" si="18"/>
        <v>0.30378771801596594</v>
      </c>
      <c r="AR37" s="189">
        <f t="shared" si="19"/>
        <v>3.7502032812470945</v>
      </c>
      <c r="AS37" s="189">
        <f t="shared" si="20"/>
        <v>0.20647580899738288</v>
      </c>
      <c r="AT37" s="189">
        <f t="shared" si="21"/>
        <v>1.793524191002617</v>
      </c>
      <c r="AU37" s="236"/>
      <c r="AV37" s="139" t="s">
        <v>670</v>
      </c>
      <c r="AW37" s="181">
        <f>AN37/AM37</f>
        <v>8.6863647596864482</v>
      </c>
      <c r="AX37" s="165"/>
    </row>
    <row r="38" spans="5:50" ht="30" x14ac:dyDescent="0.25">
      <c r="AK38" s="64"/>
      <c r="AL38" s="213" t="s">
        <v>669</v>
      </c>
      <c r="AM38" s="39">
        <v>0</v>
      </c>
      <c r="AN38" s="39">
        <v>2142100</v>
      </c>
      <c r="AO38" s="39">
        <v>35710000</v>
      </c>
      <c r="AP38" s="39">
        <v>652312100</v>
      </c>
      <c r="AQ38" s="170">
        <f t="shared" si="18"/>
        <v>0</v>
      </c>
      <c r="AR38" s="170">
        <f t="shared" si="19"/>
        <v>0.3283857527707979</v>
      </c>
      <c r="AS38" s="170">
        <f t="shared" si="20"/>
        <v>0</v>
      </c>
      <c r="AT38" s="170">
        <f t="shared" si="21"/>
        <v>2</v>
      </c>
      <c r="AU38" s="71" t="s">
        <v>672</v>
      </c>
      <c r="AV38" s="139" t="s">
        <v>670</v>
      </c>
      <c r="AW38" s="253" t="s">
        <v>221</v>
      </c>
      <c r="AX38" s="165"/>
    </row>
    <row r="39" spans="5:50" ht="30.75" thickBot="1" x14ac:dyDescent="0.3">
      <c r="AK39" s="64"/>
      <c r="AL39" s="174" t="s">
        <v>669</v>
      </c>
      <c r="AM39" s="175">
        <v>0</v>
      </c>
      <c r="AN39" s="175">
        <v>75280</v>
      </c>
      <c r="AO39" s="175">
        <v>5642400</v>
      </c>
      <c r="AP39" s="175">
        <v>12845280</v>
      </c>
      <c r="AQ39" s="167">
        <f t="shared" si="18"/>
        <v>0</v>
      </c>
      <c r="AR39" s="167">
        <f t="shared" si="19"/>
        <v>0.58605184161030355</v>
      </c>
      <c r="AS39" s="167">
        <f t="shared" si="20"/>
        <v>0</v>
      </c>
      <c r="AT39" s="167">
        <f t="shared" si="21"/>
        <v>2</v>
      </c>
      <c r="AU39" s="208" t="s">
        <v>671</v>
      </c>
      <c r="AV39" s="176" t="s">
        <v>670</v>
      </c>
      <c r="AW39" s="254" t="s">
        <v>221</v>
      </c>
      <c r="AX39" s="169"/>
    </row>
    <row r="40" spans="5:50" ht="15.75" thickBot="1" x14ac:dyDescent="0.3">
      <c r="AK40" s="64"/>
    </row>
    <row r="41" spans="5:50" ht="15.75" x14ac:dyDescent="0.25">
      <c r="AK41" s="64"/>
      <c r="AL41" s="255" t="s">
        <v>224</v>
      </c>
      <c r="AM41" s="157"/>
      <c r="AN41" s="244">
        <v>8</v>
      </c>
      <c r="AO41" s="157"/>
      <c r="AP41" s="157"/>
      <c r="AQ41" s="157"/>
      <c r="AR41" s="157"/>
      <c r="AS41" s="158"/>
      <c r="AT41" s="158"/>
      <c r="AU41" s="314" t="s">
        <v>678</v>
      </c>
      <c r="AV41" s="314"/>
      <c r="AW41" s="314"/>
      <c r="AX41" s="315"/>
    </row>
    <row r="42" spans="5:50" ht="30" x14ac:dyDescent="0.25">
      <c r="AK42" s="64"/>
      <c r="AL42" s="159" t="s">
        <v>654</v>
      </c>
      <c r="AM42" s="121" t="s">
        <v>657</v>
      </c>
      <c r="AN42" s="121" t="s">
        <v>658</v>
      </c>
      <c r="AO42" s="121" t="s">
        <v>659</v>
      </c>
      <c r="AP42" s="121" t="s">
        <v>660</v>
      </c>
      <c r="AQ42" s="71" t="s">
        <v>655</v>
      </c>
      <c r="AR42" s="71" t="s">
        <v>656</v>
      </c>
      <c r="AS42" s="121" t="s">
        <v>661</v>
      </c>
      <c r="AT42" s="121" t="s">
        <v>662</v>
      </c>
      <c r="AU42" s="250">
        <f>TTEST(AM43:AM44,AN43:AN44,2,1)</f>
        <v>0.40787467821656903</v>
      </c>
      <c r="AV42" s="250">
        <f>TTEST(AO43:AO44,AP43:AP44,2,1)</f>
        <v>0.47206396477347856</v>
      </c>
      <c r="AW42" s="250">
        <f>TTEST(AQ43:AQ44,AR43:AR44,2,1)</f>
        <v>0.34768403532552777</v>
      </c>
      <c r="AX42" s="251">
        <f>TTEST(AS43:AS44,AT43:AT44,2,1)</f>
        <v>2.883835437476061E-4</v>
      </c>
    </row>
    <row r="43" spans="5:50" ht="30" x14ac:dyDescent="0.25">
      <c r="AK43" s="64"/>
      <c r="AL43" s="258" t="s">
        <v>669</v>
      </c>
      <c r="AM43" s="40">
        <v>311300</v>
      </c>
      <c r="AN43" s="40">
        <v>105250080</v>
      </c>
      <c r="AO43" s="40">
        <v>186071300</v>
      </c>
      <c r="AP43" s="40">
        <v>17778930080</v>
      </c>
      <c r="AQ43" s="196">
        <f t="shared" ref="AQ43:AR45" si="22">AM43*100/AO43</f>
        <v>0.16730145917183359</v>
      </c>
      <c r="AR43" s="196">
        <f t="shared" si="22"/>
        <v>0.59199332876840927</v>
      </c>
      <c r="AS43" s="259">
        <f>AM43/AVERAGE(AM43:AN43)</f>
        <v>5.8979903445748813E-3</v>
      </c>
      <c r="AT43" s="196">
        <f>AN43/AVERAGE(AM43:AN43)</f>
        <v>1.9941020096554252</v>
      </c>
      <c r="AU43" s="155" t="s">
        <v>672</v>
      </c>
      <c r="AV43" s="155" t="s">
        <v>670</v>
      </c>
      <c r="AW43" s="226">
        <f>AT43/AS43</f>
        <v>338.09855444908447</v>
      </c>
      <c r="AX43" s="160"/>
    </row>
    <row r="44" spans="5:50" ht="30.75" thickBot="1" x14ac:dyDescent="0.3">
      <c r="AK44" s="64"/>
      <c r="AL44" s="260" t="s">
        <v>669</v>
      </c>
      <c r="AM44" s="261">
        <v>38400</v>
      </c>
      <c r="AN44" s="261">
        <v>15331000</v>
      </c>
      <c r="AO44" s="261">
        <v>19798400</v>
      </c>
      <c r="AP44" s="261">
        <v>792301000</v>
      </c>
      <c r="AQ44" s="199">
        <f t="shared" si="22"/>
        <v>0.19395506707612736</v>
      </c>
      <c r="AR44" s="199">
        <f t="shared" si="22"/>
        <v>1.93499692667307</v>
      </c>
      <c r="AS44" s="262">
        <f>AM44/AVERAGE(AM44:AN44)</f>
        <v>4.9969419756138818E-3</v>
      </c>
      <c r="AT44" s="199">
        <f>AN44/AVERAGE(AM44:AN44)</f>
        <v>1.995003058024386</v>
      </c>
      <c r="AU44" s="190" t="s">
        <v>671</v>
      </c>
      <c r="AV44" s="190" t="s">
        <v>670</v>
      </c>
      <c r="AW44" s="191">
        <f>AT44/AS44</f>
        <v>399.24479166666669</v>
      </c>
      <c r="AX44" s="169"/>
    </row>
    <row r="45" spans="5:50" ht="15.75" thickBot="1" x14ac:dyDescent="0.3">
      <c r="E45" s="234"/>
      <c r="I45" s="234"/>
      <c r="M45" s="234"/>
      <c r="AK45" s="64"/>
      <c r="AL45" s="232" t="s">
        <v>681</v>
      </c>
      <c r="AM45" s="172">
        <f>AVERAGE(AM43:AM44)</f>
        <v>174850</v>
      </c>
      <c r="AN45" s="172">
        <f>AVERAGE(AN43:AN44)</f>
        <v>60290540</v>
      </c>
      <c r="AO45" s="172">
        <f>AVERAGE(AO43:AO44)</f>
        <v>102934850</v>
      </c>
      <c r="AP45" s="172">
        <f>AVERAGE(AP43:AP44)</f>
        <v>9285615540</v>
      </c>
      <c r="AQ45" s="191">
        <f t="shared" si="22"/>
        <v>0.16986472511496351</v>
      </c>
      <c r="AR45" s="191">
        <f t="shared" si="22"/>
        <v>0.64928964310749393</v>
      </c>
      <c r="AS45" s="262">
        <f>AM45/AVERAGE(AM45:AN45)</f>
        <v>5.7834738186589053E-3</v>
      </c>
      <c r="AT45" s="199">
        <f>AN45/AVERAGE(AM45:AN45)</f>
        <v>1.9942165261813412</v>
      </c>
      <c r="AU45" s="235"/>
      <c r="AV45" s="176" t="s">
        <v>670</v>
      </c>
      <c r="AW45" s="221">
        <f>AVERAGE(AW43:AW44)</f>
        <v>368.67167305787558</v>
      </c>
      <c r="AX45" s="64"/>
    </row>
    <row r="46" spans="5:50" ht="15.75" thickBot="1" x14ac:dyDescent="0.3"/>
    <row r="47" spans="5:50" ht="15.75" x14ac:dyDescent="0.25">
      <c r="AL47" s="240" t="s">
        <v>222</v>
      </c>
      <c r="AM47" s="157"/>
      <c r="AN47" s="157"/>
      <c r="AO47" s="244">
        <v>4</v>
      </c>
      <c r="AP47" s="157"/>
      <c r="AQ47" s="157"/>
      <c r="AR47" s="157"/>
      <c r="AS47" s="158"/>
      <c r="AT47" s="158"/>
      <c r="AU47" s="314" t="s">
        <v>667</v>
      </c>
      <c r="AV47" s="314"/>
      <c r="AW47" s="314"/>
      <c r="AX47" s="315"/>
    </row>
    <row r="48" spans="5:50" ht="45" x14ac:dyDescent="0.25">
      <c r="AL48" s="159" t="s">
        <v>654</v>
      </c>
      <c r="AM48" s="121" t="s">
        <v>657</v>
      </c>
      <c r="AN48" s="121" t="s">
        <v>658</v>
      </c>
      <c r="AO48" s="121" t="s">
        <v>659</v>
      </c>
      <c r="AP48" s="121" t="s">
        <v>660</v>
      </c>
      <c r="AQ48" s="71" t="s">
        <v>655</v>
      </c>
      <c r="AR48" s="71" t="s">
        <v>656</v>
      </c>
      <c r="AS48" s="121" t="s">
        <v>661</v>
      </c>
      <c r="AT48" s="121" t="s">
        <v>662</v>
      </c>
      <c r="AU48" s="121" t="s">
        <v>664</v>
      </c>
      <c r="AV48" s="121" t="s">
        <v>665</v>
      </c>
      <c r="AW48" s="121" t="s">
        <v>666</v>
      </c>
      <c r="AX48" s="160" t="s">
        <v>668</v>
      </c>
    </row>
    <row r="49" spans="5:50" x14ac:dyDescent="0.25">
      <c r="AL49" s="159">
        <v>1</v>
      </c>
      <c r="AM49" s="63">
        <v>10600</v>
      </c>
      <c r="AN49" s="63">
        <v>0</v>
      </c>
      <c r="AO49" s="63">
        <v>2970600</v>
      </c>
      <c r="AP49" s="63">
        <v>1943000</v>
      </c>
      <c r="AQ49" s="161">
        <f t="shared" ref="AQ49:AQ58" si="23">AM49*100/AO49</f>
        <v>0.35683026997912881</v>
      </c>
      <c r="AR49" s="161">
        <f t="shared" ref="AR49:AR58" si="24">AN49*100/AP49</f>
        <v>0</v>
      </c>
      <c r="AS49" s="161">
        <f>AM49/AVERAGE(AM49:AN49)</f>
        <v>2</v>
      </c>
      <c r="AT49" s="161">
        <f>AN49/AVERAGE(AM49:AN49)</f>
        <v>0</v>
      </c>
      <c r="AU49" s="204">
        <f>TTEST(AM50:AM54,AN50:AN54,2,1)</f>
        <v>4.4666960840532913E-2</v>
      </c>
      <c r="AV49" s="203">
        <f>TTEST(AO50:AO54,AP50:AP54,2,1)</f>
        <v>8.2435085151814677E-2</v>
      </c>
      <c r="AW49" s="203">
        <f>TTEST(AQ50:AQ54,AR50:AR54,2,1)</f>
        <v>7.0053386853624555E-2</v>
      </c>
      <c r="AX49" s="252">
        <f>TTEST(AS50:AS54,AT50:AT54,2,1)</f>
        <v>3.5982920528022509E-2</v>
      </c>
    </row>
    <row r="50" spans="5:50" x14ac:dyDescent="0.25">
      <c r="AL50" s="159">
        <v>2</v>
      </c>
      <c r="AM50" s="63">
        <v>0</v>
      </c>
      <c r="AN50" s="63">
        <v>15000</v>
      </c>
      <c r="AO50" s="63">
        <v>4210000</v>
      </c>
      <c r="AP50" s="63">
        <v>266000</v>
      </c>
      <c r="AQ50" s="161">
        <f t="shared" si="23"/>
        <v>0</v>
      </c>
      <c r="AR50" s="161">
        <f t="shared" si="24"/>
        <v>5.6390977443609023</v>
      </c>
      <c r="AS50" s="161">
        <f>AM50/AVERAGE(AM50:AN50)</f>
        <v>0</v>
      </c>
      <c r="AT50" s="161">
        <f>AN50/AVERAGE(AM50:AN50)</f>
        <v>2</v>
      </c>
      <c r="AU50" s="267"/>
      <c r="AV50" s="64"/>
      <c r="AW50" s="64"/>
      <c r="AX50" s="165"/>
    </row>
    <row r="51" spans="5:50" x14ac:dyDescent="0.25">
      <c r="AL51" s="159">
        <v>3</v>
      </c>
      <c r="AM51" s="63">
        <v>42000</v>
      </c>
      <c r="AN51" s="63">
        <v>117500</v>
      </c>
      <c r="AO51" s="63">
        <v>2172000</v>
      </c>
      <c r="AP51" s="63">
        <v>2417500</v>
      </c>
      <c r="AQ51" s="161">
        <f t="shared" si="23"/>
        <v>1.9337016574585635</v>
      </c>
      <c r="AR51" s="161">
        <f t="shared" si="24"/>
        <v>4.8603929679420892</v>
      </c>
      <c r="AS51" s="161">
        <f>AM51/AVERAGE(AM51:AN51)</f>
        <v>0.52664576802507834</v>
      </c>
      <c r="AT51" s="161">
        <f>AN51/AVERAGE(AM51:AN51)</f>
        <v>1.4733542319749215</v>
      </c>
      <c r="AU51" s="64"/>
      <c r="AV51" s="64"/>
      <c r="AW51" s="64"/>
      <c r="AX51" s="165"/>
    </row>
    <row r="52" spans="5:50" x14ac:dyDescent="0.25">
      <c r="AL52" s="159">
        <v>4</v>
      </c>
      <c r="AM52" s="63">
        <v>0</v>
      </c>
      <c r="AN52" s="63">
        <v>0</v>
      </c>
      <c r="AO52" s="63">
        <v>18350000</v>
      </c>
      <c r="AP52" s="63">
        <v>12290000</v>
      </c>
      <c r="AQ52" s="161">
        <f t="shared" si="23"/>
        <v>0</v>
      </c>
      <c r="AR52" s="161">
        <f t="shared" si="24"/>
        <v>0</v>
      </c>
      <c r="AS52" s="161">
        <v>0</v>
      </c>
      <c r="AT52" s="161">
        <v>0</v>
      </c>
      <c r="AU52" s="64"/>
      <c r="AV52" s="64"/>
      <c r="AW52" s="64"/>
      <c r="AX52" s="165"/>
    </row>
    <row r="53" spans="5:50" x14ac:dyDescent="0.25">
      <c r="AL53" s="159">
        <v>5</v>
      </c>
      <c r="AM53" s="63">
        <v>37300</v>
      </c>
      <c r="AN53" s="63">
        <v>101400</v>
      </c>
      <c r="AO53" s="63">
        <v>3867300</v>
      </c>
      <c r="AP53" s="63">
        <v>3751400</v>
      </c>
      <c r="AQ53" s="161">
        <f t="shared" si="23"/>
        <v>0.96449719442505111</v>
      </c>
      <c r="AR53" s="161">
        <f t="shared" si="24"/>
        <v>2.7029908834035292</v>
      </c>
      <c r="AS53" s="161">
        <f t="shared" ref="AS53:AS58" si="25">AM53/AVERAGE(AM53:AN53)</f>
        <v>0.5378514780100937</v>
      </c>
      <c r="AT53" s="161">
        <f t="shared" ref="AT53:AT58" si="26">AN53/AVERAGE(AM53:AN53)</f>
        <v>1.4621485219899062</v>
      </c>
      <c r="AU53" s="64"/>
      <c r="AV53" s="64"/>
      <c r="AW53" s="64"/>
      <c r="AX53" s="165"/>
    </row>
    <row r="54" spans="5:50" x14ac:dyDescent="0.25">
      <c r="AL54" s="159">
        <v>6</v>
      </c>
      <c r="AM54" s="63">
        <v>0</v>
      </c>
      <c r="AN54" s="63">
        <v>60800</v>
      </c>
      <c r="AO54" s="63">
        <v>9180000</v>
      </c>
      <c r="AP54" s="63">
        <v>4490800</v>
      </c>
      <c r="AQ54" s="161">
        <f t="shared" si="23"/>
        <v>0</v>
      </c>
      <c r="AR54" s="161">
        <f t="shared" si="24"/>
        <v>1.3538790415961521</v>
      </c>
      <c r="AS54" s="161">
        <f t="shared" si="25"/>
        <v>0</v>
      </c>
      <c r="AT54" s="161">
        <f t="shared" si="26"/>
        <v>2</v>
      </c>
      <c r="AU54" s="64"/>
      <c r="AV54" s="64"/>
      <c r="AW54" s="64"/>
      <c r="AX54" s="165"/>
    </row>
    <row r="55" spans="5:50" x14ac:dyDescent="0.25">
      <c r="AL55" s="173" t="s">
        <v>663</v>
      </c>
      <c r="AM55" s="61">
        <f>SUM(AM50:AM54)</f>
        <v>79300</v>
      </c>
      <c r="AN55" s="61">
        <f>SUM(AN50:AN54)</f>
        <v>294700</v>
      </c>
      <c r="AO55" s="61">
        <f>SUM(AO50:AO54)</f>
        <v>37779300</v>
      </c>
      <c r="AP55" s="61">
        <f>SUM(AP50:AP54)</f>
        <v>23215700</v>
      </c>
      <c r="AQ55" s="189">
        <f t="shared" si="23"/>
        <v>0.20990330683734215</v>
      </c>
      <c r="AR55" s="189">
        <f t="shared" si="24"/>
        <v>1.2693995873482169</v>
      </c>
      <c r="AS55" s="189">
        <f t="shared" si="25"/>
        <v>0.42406417112299466</v>
      </c>
      <c r="AT55" s="189">
        <f t="shared" si="26"/>
        <v>1.5759358288770053</v>
      </c>
      <c r="AU55" s="73" t="s">
        <v>673</v>
      </c>
      <c r="AV55" s="155" t="s">
        <v>670</v>
      </c>
      <c r="AW55" s="226">
        <f>AN55/AM55</f>
        <v>3.7162673392181591</v>
      </c>
      <c r="AX55" s="165"/>
    </row>
    <row r="56" spans="5:50" x14ac:dyDescent="0.25">
      <c r="E56" s="234"/>
      <c r="I56" s="234"/>
      <c r="M56" s="234"/>
      <c r="AL56" s="173" t="s">
        <v>681</v>
      </c>
      <c r="AM56" s="61">
        <f>AVERAGE(AM50:AM54)</f>
        <v>15860</v>
      </c>
      <c r="AN56" s="61">
        <f>AVERAGE(AN50:AN54)</f>
        <v>58940</v>
      </c>
      <c r="AO56" s="61">
        <f>AVERAGE(AO50:AO54)</f>
        <v>7555860</v>
      </c>
      <c r="AP56" s="61">
        <f>AVERAGE(AP50:AP54)</f>
        <v>4643140</v>
      </c>
      <c r="AQ56" s="189">
        <f t="shared" si="23"/>
        <v>0.20990330683734215</v>
      </c>
      <c r="AR56" s="189">
        <f t="shared" si="24"/>
        <v>1.2693995873482169</v>
      </c>
      <c r="AS56" s="189">
        <f t="shared" si="25"/>
        <v>0.42406417112299466</v>
      </c>
      <c r="AT56" s="189">
        <f t="shared" si="26"/>
        <v>1.5759358288770053</v>
      </c>
      <c r="AU56" s="236"/>
      <c r="AV56" s="155" t="s">
        <v>670</v>
      </c>
      <c r="AW56" s="226">
        <f>AN56/AM56</f>
        <v>3.7162673392181591</v>
      </c>
      <c r="AX56" s="165"/>
    </row>
    <row r="57" spans="5:50" ht="30" x14ac:dyDescent="0.25">
      <c r="AL57" s="213" t="s">
        <v>669</v>
      </c>
      <c r="AM57" s="39">
        <v>20340</v>
      </c>
      <c r="AN57" s="39">
        <v>28600</v>
      </c>
      <c r="AO57" s="39">
        <v>196730340</v>
      </c>
      <c r="AP57" s="39">
        <v>812238600</v>
      </c>
      <c r="AQ57" s="170">
        <f t="shared" si="23"/>
        <v>1.0339025490425117E-2</v>
      </c>
      <c r="AR57" s="225">
        <f t="shared" si="24"/>
        <v>3.5211328296882219E-3</v>
      </c>
      <c r="AS57" s="170">
        <f t="shared" si="25"/>
        <v>0.83122190437270127</v>
      </c>
      <c r="AT57" s="170">
        <f t="shared" si="26"/>
        <v>1.1687780956272988</v>
      </c>
      <c r="AU57" s="71" t="s">
        <v>672</v>
      </c>
      <c r="AV57" s="155" t="s">
        <v>670</v>
      </c>
      <c r="AW57" s="226">
        <f>AN57/AM57</f>
        <v>1.4060963618485742</v>
      </c>
      <c r="AX57" s="165"/>
    </row>
    <row r="58" spans="5:50" ht="30.75" thickBot="1" x14ac:dyDescent="0.3">
      <c r="AL58" s="174" t="s">
        <v>669</v>
      </c>
      <c r="AM58" s="175">
        <v>18570.000000000004</v>
      </c>
      <c r="AN58" s="175">
        <v>17700</v>
      </c>
      <c r="AO58" s="175">
        <v>14718570</v>
      </c>
      <c r="AP58" s="175">
        <v>73887700</v>
      </c>
      <c r="AQ58" s="167">
        <f t="shared" si="23"/>
        <v>0.1261671480313645</v>
      </c>
      <c r="AR58" s="167">
        <f t="shared" si="24"/>
        <v>2.3955272663785717E-2</v>
      </c>
      <c r="AS58" s="167">
        <f t="shared" si="25"/>
        <v>1.0239867659222499</v>
      </c>
      <c r="AT58" s="167">
        <f t="shared" si="26"/>
        <v>0.9760132340777502</v>
      </c>
      <c r="AU58" s="208" t="s">
        <v>671</v>
      </c>
      <c r="AV58" s="190" t="s">
        <v>670</v>
      </c>
      <c r="AW58" s="191">
        <f>AN58/AM58</f>
        <v>0.95315024232633261</v>
      </c>
      <c r="AX58" s="169"/>
    </row>
    <row r="59" spans="5:50" ht="15.75" thickBot="1" x14ac:dyDescent="0.3"/>
    <row r="60" spans="5:50" x14ac:dyDescent="0.25">
      <c r="AL60" s="240" t="s">
        <v>225</v>
      </c>
      <c r="AM60" s="157"/>
      <c r="AN60" s="245">
        <v>6</v>
      </c>
      <c r="AO60" s="157"/>
      <c r="AP60" s="157"/>
      <c r="AQ60" s="157"/>
      <c r="AR60" s="157"/>
      <c r="AS60" s="158"/>
      <c r="AT60" s="158"/>
      <c r="AU60" s="314" t="s">
        <v>667</v>
      </c>
      <c r="AV60" s="314"/>
      <c r="AW60" s="314"/>
      <c r="AX60" s="315"/>
    </row>
    <row r="61" spans="5:50" ht="45" x14ac:dyDescent="0.25">
      <c r="AL61" s="159" t="s">
        <v>654</v>
      </c>
      <c r="AM61" s="121" t="s">
        <v>657</v>
      </c>
      <c r="AN61" s="121" t="s">
        <v>658</v>
      </c>
      <c r="AO61" s="121" t="s">
        <v>659</v>
      </c>
      <c r="AP61" s="121" t="s">
        <v>660</v>
      </c>
      <c r="AQ61" s="71" t="s">
        <v>655</v>
      </c>
      <c r="AR61" s="71" t="s">
        <v>656</v>
      </c>
      <c r="AS61" s="121" t="s">
        <v>661</v>
      </c>
      <c r="AT61" s="121" t="s">
        <v>662</v>
      </c>
      <c r="AU61" s="121" t="s">
        <v>664</v>
      </c>
      <c r="AV61" s="121" t="s">
        <v>665</v>
      </c>
      <c r="AW61" s="121" t="s">
        <v>666</v>
      </c>
      <c r="AX61" s="160" t="s">
        <v>668</v>
      </c>
    </row>
    <row r="62" spans="5:50" x14ac:dyDescent="0.25">
      <c r="AL62" s="159">
        <v>1</v>
      </c>
      <c r="AM62" s="63">
        <v>108100</v>
      </c>
      <c r="AN62" s="63">
        <v>49600</v>
      </c>
      <c r="AO62" s="63">
        <v>7428100</v>
      </c>
      <c r="AP62" s="123">
        <v>5689600</v>
      </c>
      <c r="AQ62" s="161">
        <f t="shared" ref="AQ62:AQ71" si="27">AM62*100/AO62</f>
        <v>1.4552846622958764</v>
      </c>
      <c r="AR62" s="161">
        <f t="shared" ref="AR62:AR71" si="28">AN62*100/AP62</f>
        <v>0.87176602924634417</v>
      </c>
      <c r="AS62" s="161">
        <f t="shared" ref="AS62:AS71" si="29">AM62/AVERAGE(AM62:AN62)</f>
        <v>1.3709575142675967</v>
      </c>
      <c r="AT62" s="161">
        <f t="shared" ref="AT62:AT71" si="30">AN62/AVERAGE(AM62:AN62)</f>
        <v>0.62904248573240329</v>
      </c>
      <c r="AU62" s="163">
        <f>TTEST(AM63:AM68,AN63:AN68,2,1)</f>
        <v>8.4177198914856449E-2</v>
      </c>
      <c r="AV62" s="163">
        <f>TTEST(AO63:AO68,AP63:AP68,2,1)</f>
        <v>0.1110753073739561</v>
      </c>
      <c r="AW62" s="161">
        <f>TTEST(AQ63:AQ68,AR63:AR68,2,1)</f>
        <v>8.3618041808103338E-2</v>
      </c>
      <c r="AX62" s="164">
        <f>TTEST(AS63:AS68,AT63:AT68,2,1)</f>
        <v>2.4038100623297309E-2</v>
      </c>
    </row>
    <row r="63" spans="5:50" x14ac:dyDescent="0.25">
      <c r="AL63" s="159">
        <v>2</v>
      </c>
      <c r="AM63" s="192">
        <v>33520</v>
      </c>
      <c r="AN63" s="192">
        <v>19050</v>
      </c>
      <c r="AO63" s="192">
        <v>4833520</v>
      </c>
      <c r="AP63" s="123">
        <v>2249050</v>
      </c>
      <c r="AQ63" s="161">
        <f t="shared" si="27"/>
        <v>0.69349045829954159</v>
      </c>
      <c r="AR63" s="161">
        <f t="shared" si="28"/>
        <v>0.84702429914852939</v>
      </c>
      <c r="AS63" s="161">
        <f t="shared" si="29"/>
        <v>1.2752520448925242</v>
      </c>
      <c r="AT63" s="161">
        <f t="shared" si="30"/>
        <v>0.72474795510747569</v>
      </c>
      <c r="AU63" s="64"/>
      <c r="AV63" s="64"/>
      <c r="AW63" s="64"/>
      <c r="AX63" s="165"/>
    </row>
    <row r="64" spans="5:50" x14ac:dyDescent="0.25">
      <c r="AL64" s="159">
        <v>3</v>
      </c>
      <c r="AM64" s="192">
        <v>156300</v>
      </c>
      <c r="AN64" s="192">
        <v>390000</v>
      </c>
      <c r="AO64" s="192">
        <v>16216300</v>
      </c>
      <c r="AP64" s="62">
        <v>21100000</v>
      </c>
      <c r="AQ64" s="161">
        <f t="shared" si="27"/>
        <v>0.96384502013406259</v>
      </c>
      <c r="AR64" s="161">
        <f t="shared" si="28"/>
        <v>1.8483412322274881</v>
      </c>
      <c r="AS64" s="161">
        <f t="shared" si="29"/>
        <v>0.5722130697419</v>
      </c>
      <c r="AT64" s="161">
        <f t="shared" si="30"/>
        <v>1.4277869302580999</v>
      </c>
      <c r="AU64" s="64"/>
      <c r="AV64" s="64"/>
      <c r="AW64" s="64"/>
      <c r="AX64" s="165"/>
    </row>
    <row r="65" spans="5:50" x14ac:dyDescent="0.25">
      <c r="AL65" s="159">
        <v>4</v>
      </c>
      <c r="AM65" s="192">
        <v>0</v>
      </c>
      <c r="AN65" s="192">
        <v>1600000</v>
      </c>
      <c r="AO65" s="192">
        <v>72360000</v>
      </c>
      <c r="AP65" s="62">
        <v>53650000</v>
      </c>
      <c r="AQ65" s="161">
        <f t="shared" si="27"/>
        <v>0</v>
      </c>
      <c r="AR65" s="161">
        <f t="shared" si="28"/>
        <v>2.9822926374650511</v>
      </c>
      <c r="AS65" s="161">
        <f t="shared" si="29"/>
        <v>0</v>
      </c>
      <c r="AT65" s="161">
        <f t="shared" si="30"/>
        <v>2</v>
      </c>
      <c r="AU65" s="64"/>
      <c r="AV65" s="64"/>
      <c r="AW65" s="64"/>
      <c r="AX65" s="165"/>
    </row>
    <row r="66" spans="5:50" x14ac:dyDescent="0.25">
      <c r="AL66" s="159">
        <v>5</v>
      </c>
      <c r="AM66" s="192">
        <v>0</v>
      </c>
      <c r="AN66" s="192">
        <v>2030000</v>
      </c>
      <c r="AO66" s="192">
        <v>24370000</v>
      </c>
      <c r="AP66" s="62">
        <v>22630000</v>
      </c>
      <c r="AQ66" s="161">
        <f t="shared" si="27"/>
        <v>0</v>
      </c>
      <c r="AR66" s="161">
        <f t="shared" si="28"/>
        <v>8.9703932832523208</v>
      </c>
      <c r="AS66" s="161">
        <f t="shared" si="29"/>
        <v>0</v>
      </c>
      <c r="AT66" s="161">
        <f t="shared" si="30"/>
        <v>2</v>
      </c>
      <c r="AU66" s="64"/>
      <c r="AV66" s="64"/>
      <c r="AW66" s="64"/>
      <c r="AX66" s="165"/>
    </row>
    <row r="67" spans="5:50" x14ac:dyDescent="0.25">
      <c r="AL67" s="159">
        <v>6</v>
      </c>
      <c r="AM67" s="192">
        <v>0</v>
      </c>
      <c r="AN67" s="192">
        <v>304000</v>
      </c>
      <c r="AO67" s="192">
        <v>51500000</v>
      </c>
      <c r="AP67" s="62">
        <v>30604000</v>
      </c>
      <c r="AQ67" s="161">
        <f t="shared" si="27"/>
        <v>0</v>
      </c>
      <c r="AR67" s="161">
        <f t="shared" si="28"/>
        <v>0.99333420467912692</v>
      </c>
      <c r="AS67" s="161">
        <f t="shared" si="29"/>
        <v>0</v>
      </c>
      <c r="AT67" s="161">
        <f t="shared" si="30"/>
        <v>2</v>
      </c>
      <c r="AU67" s="64"/>
      <c r="AV67" s="64"/>
      <c r="AW67" s="64"/>
      <c r="AX67" s="165"/>
    </row>
    <row r="68" spans="5:50" x14ac:dyDescent="0.25">
      <c r="AL68" s="173" t="s">
        <v>663</v>
      </c>
      <c r="AM68" s="61">
        <f>SUM(AM62:AM67)</f>
        <v>297920</v>
      </c>
      <c r="AN68" s="61">
        <f>SUM(AN62:AN67)</f>
        <v>4392650</v>
      </c>
      <c r="AO68" s="61">
        <f>SUM(AO62:AO67)</f>
        <v>176707920</v>
      </c>
      <c r="AP68" s="61">
        <f>SUM(AP62:AP67)</f>
        <v>135922650</v>
      </c>
      <c r="AQ68" s="189">
        <f t="shared" si="27"/>
        <v>0.16859459383597522</v>
      </c>
      <c r="AR68" s="189">
        <f t="shared" si="28"/>
        <v>3.2317277510407574</v>
      </c>
      <c r="AS68" s="189">
        <f t="shared" si="29"/>
        <v>0.12702933758583712</v>
      </c>
      <c r="AT68" s="189">
        <f t="shared" si="30"/>
        <v>1.8729706624141629</v>
      </c>
      <c r="AU68" s="73" t="s">
        <v>673</v>
      </c>
      <c r="AV68" s="71" t="s">
        <v>670</v>
      </c>
      <c r="AW68" s="181">
        <f>AN68/AM68</f>
        <v>14.744394468313642</v>
      </c>
      <c r="AX68" s="165"/>
    </row>
    <row r="69" spans="5:50" x14ac:dyDescent="0.25">
      <c r="E69" s="234"/>
      <c r="I69" s="234"/>
      <c r="M69" s="234"/>
      <c r="AL69" s="264" t="s">
        <v>681</v>
      </c>
      <c r="AM69" s="61">
        <f>AVERAGE(AM62:AM67)</f>
        <v>49653.333333333336</v>
      </c>
      <c r="AN69" s="61">
        <f>AVERAGE(AN62:AN67)</f>
        <v>732108.33333333337</v>
      </c>
      <c r="AO69" s="61">
        <f>AVERAGE(AO62:AO67)</f>
        <v>29451320</v>
      </c>
      <c r="AP69" s="61">
        <f>AVERAGE(AP62:AP67)</f>
        <v>22653775</v>
      </c>
      <c r="AQ69" s="189">
        <f t="shared" si="27"/>
        <v>0.16859459383597522</v>
      </c>
      <c r="AR69" s="189">
        <f t="shared" si="28"/>
        <v>3.2317277510407578</v>
      </c>
      <c r="AS69" s="189">
        <f>AM69/AVERAGE(AM69:AN69)</f>
        <v>0.12702933758583712</v>
      </c>
      <c r="AT69" s="189">
        <f>AN69/AVERAGE(AM69:AN69)</f>
        <v>1.8729706624141629</v>
      </c>
      <c r="AU69" s="236"/>
      <c r="AV69" s="235" t="s">
        <v>670</v>
      </c>
      <c r="AW69" s="181">
        <f>AN69/AM69</f>
        <v>14.744394468313642</v>
      </c>
      <c r="AX69" s="165"/>
    </row>
    <row r="70" spans="5:50" ht="30" x14ac:dyDescent="0.25">
      <c r="AL70" s="213" t="s">
        <v>669</v>
      </c>
      <c r="AM70" s="39">
        <v>321940</v>
      </c>
      <c r="AN70" s="39">
        <v>7270840</v>
      </c>
      <c r="AO70" s="39">
        <v>479561940</v>
      </c>
      <c r="AP70" s="39">
        <v>14157230840</v>
      </c>
      <c r="AQ70" s="170">
        <f t="shared" si="27"/>
        <v>6.7132099765882178E-2</v>
      </c>
      <c r="AR70" s="170">
        <f t="shared" si="28"/>
        <v>5.1357783751444432E-2</v>
      </c>
      <c r="AS70" s="170">
        <f t="shared" si="29"/>
        <v>8.4801614165035732E-2</v>
      </c>
      <c r="AT70" s="170">
        <f t="shared" si="30"/>
        <v>1.9151983858349644</v>
      </c>
      <c r="AU70" s="71" t="s">
        <v>672</v>
      </c>
      <c r="AV70" s="71" t="s">
        <v>670</v>
      </c>
      <c r="AW70" s="188">
        <f>AN70/AM70</f>
        <v>22.584456731067903</v>
      </c>
      <c r="AX70" s="165"/>
    </row>
    <row r="71" spans="5:50" ht="30.75" thickBot="1" x14ac:dyDescent="0.3">
      <c r="AL71" s="174" t="s">
        <v>669</v>
      </c>
      <c r="AM71" s="175">
        <v>247050</v>
      </c>
      <c r="AN71" s="175">
        <v>5922810</v>
      </c>
      <c r="AO71" s="175">
        <v>46987050</v>
      </c>
      <c r="AP71" s="175">
        <v>2191558810</v>
      </c>
      <c r="AQ71" s="167">
        <f t="shared" si="27"/>
        <v>0.52578316791541502</v>
      </c>
      <c r="AR71" s="167">
        <f t="shared" si="28"/>
        <v>0.27025558123169874</v>
      </c>
      <c r="AS71" s="167">
        <f t="shared" si="29"/>
        <v>8.0082854392158009E-2</v>
      </c>
      <c r="AT71" s="167">
        <f t="shared" si="30"/>
        <v>1.9199171456078421</v>
      </c>
      <c r="AU71" s="208" t="s">
        <v>671</v>
      </c>
      <c r="AV71" s="190" t="s">
        <v>670</v>
      </c>
      <c r="AW71" s="211">
        <f>AN71/AM71</f>
        <v>23.974134790528232</v>
      </c>
      <c r="AX71" s="169"/>
    </row>
    <row r="75" spans="5:50" ht="15.75" thickBot="1" x14ac:dyDescent="0.3"/>
    <row r="76" spans="5:50" ht="15.75" x14ac:dyDescent="0.25">
      <c r="AL76" s="255" t="s">
        <v>226</v>
      </c>
      <c r="AM76" s="157"/>
      <c r="AN76" s="244">
        <v>9</v>
      </c>
      <c r="AO76" s="157"/>
      <c r="AP76" s="157"/>
      <c r="AQ76" s="202"/>
      <c r="AR76" s="202"/>
      <c r="AS76" s="202"/>
      <c r="AT76" s="202"/>
      <c r="AU76" s="179" t="s">
        <v>667</v>
      </c>
      <c r="AV76" s="179"/>
      <c r="AW76" s="179"/>
      <c r="AX76" s="180"/>
    </row>
    <row r="77" spans="5:50" ht="45" x14ac:dyDescent="0.25">
      <c r="AL77" s="159" t="s">
        <v>654</v>
      </c>
      <c r="AM77" s="121" t="s">
        <v>657</v>
      </c>
      <c r="AN77" s="121" t="s">
        <v>658</v>
      </c>
      <c r="AO77" s="121" t="s">
        <v>659</v>
      </c>
      <c r="AP77" s="121" t="s">
        <v>660</v>
      </c>
      <c r="AQ77" s="71" t="s">
        <v>655</v>
      </c>
      <c r="AR77" s="71" t="s">
        <v>656</v>
      </c>
      <c r="AS77" s="121" t="s">
        <v>661</v>
      </c>
      <c r="AT77" s="121" t="s">
        <v>662</v>
      </c>
      <c r="AU77" s="121" t="s">
        <v>664</v>
      </c>
      <c r="AV77" s="121" t="s">
        <v>665</v>
      </c>
      <c r="AW77" s="121" t="s">
        <v>666</v>
      </c>
      <c r="AX77" s="160" t="s">
        <v>668</v>
      </c>
    </row>
    <row r="78" spans="5:50" x14ac:dyDescent="0.25">
      <c r="AL78" s="159"/>
      <c r="AM78" s="123"/>
      <c r="AN78" s="62"/>
      <c r="AO78" s="123"/>
      <c r="AP78" s="62"/>
      <c r="AQ78" s="161"/>
      <c r="AR78" s="161"/>
      <c r="AS78" s="161"/>
      <c r="AT78" s="161"/>
      <c r="AU78" s="163">
        <f>TTEST(AM79:AM80,AN79:AN80,2,1)</f>
        <v>0.15807822555572992</v>
      </c>
      <c r="AV78" s="163">
        <f>TTEST(AO79:AO80,AP79:AP80,2,1)</f>
        <v>8.6250265143134094E-2</v>
      </c>
      <c r="AW78" s="163">
        <f>TTEST(AQ79:AQ80,AR79:AR80,2,1)</f>
        <v>0.58369854275771504</v>
      </c>
      <c r="AX78" s="164">
        <f>TTEST(AS79:AS80,AT79:AT80,2,1)</f>
        <v>9.5196710405008199E-4</v>
      </c>
    </row>
    <row r="79" spans="5:50" ht="30" x14ac:dyDescent="0.25">
      <c r="AL79" s="258" t="s">
        <v>669</v>
      </c>
      <c r="AM79" s="40">
        <v>68160</v>
      </c>
      <c r="AN79" s="40">
        <v>35504000</v>
      </c>
      <c r="AO79" s="40">
        <v>193528160</v>
      </c>
      <c r="AP79" s="40">
        <v>3917134000</v>
      </c>
      <c r="AQ79" s="196">
        <v>1</v>
      </c>
      <c r="AR79" s="196">
        <f>AN79*100/AP79</f>
        <v>0.9063769582557043</v>
      </c>
      <c r="AS79" s="196">
        <f>AM79/AVERAGE(AM79:AN79)</f>
        <v>3.8322103577629247E-3</v>
      </c>
      <c r="AT79" s="196">
        <f>AN79/AVERAGE(AM79:AN79)</f>
        <v>1.9961677896422372</v>
      </c>
      <c r="AU79" s="155" t="s">
        <v>672</v>
      </c>
      <c r="AV79" s="155" t="s">
        <v>670</v>
      </c>
      <c r="AW79" s="263">
        <f>AN79/AM79</f>
        <v>520.89201877934272</v>
      </c>
      <c r="AX79" s="165"/>
    </row>
    <row r="80" spans="5:50" ht="30.75" thickBot="1" x14ac:dyDescent="0.3">
      <c r="AL80" s="260" t="s">
        <v>669</v>
      </c>
      <c r="AM80" s="261">
        <v>8960</v>
      </c>
      <c r="AN80" s="261">
        <v>21110300.000000004</v>
      </c>
      <c r="AO80" s="261">
        <v>29728960</v>
      </c>
      <c r="AP80" s="261">
        <v>2859940300</v>
      </c>
      <c r="AQ80" s="199">
        <f>AM80*100/AO80</f>
        <v>3.0138962143310764E-2</v>
      </c>
      <c r="AR80" s="199">
        <f>AN80*100/AP80</f>
        <v>0.73813778560342691</v>
      </c>
      <c r="AS80" s="199">
        <f>AM80/AVERAGE(AM80:AN80)</f>
        <v>8.4851457863580428E-4</v>
      </c>
      <c r="AT80" s="199">
        <f>AN80/AVERAGE(AM80:AN80)</f>
        <v>1.9991514854213641</v>
      </c>
      <c r="AU80" s="190" t="s">
        <v>671</v>
      </c>
      <c r="AV80" s="190" t="s">
        <v>670</v>
      </c>
      <c r="AW80" s="211">
        <f>AN80/AM80</f>
        <v>2356.0602678571431</v>
      </c>
      <c r="AX80" s="169"/>
    </row>
    <row r="81" spans="5:50" ht="15.75" thickBot="1" x14ac:dyDescent="0.3">
      <c r="E81" s="234"/>
      <c r="I81" s="234"/>
      <c r="M81" s="234"/>
      <c r="AL81" s="232" t="s">
        <v>681</v>
      </c>
      <c r="AM81" s="172">
        <f>AVERAGE(AM79:AM80)</f>
        <v>38560</v>
      </c>
      <c r="AN81" s="172">
        <f>AVERAGE(AN79:AN80)</f>
        <v>28307150</v>
      </c>
      <c r="AO81" s="172">
        <f>AVERAGE(AO79:AO80)</f>
        <v>111628560</v>
      </c>
      <c r="AP81" s="172">
        <f>AVERAGE(AP79:AP80)</f>
        <v>3388537150</v>
      </c>
      <c r="AQ81" s="191">
        <f>AM81*100/AO81</f>
        <v>3.4543131256015484E-2</v>
      </c>
      <c r="AR81" s="191">
        <f>AN81*100/AP81</f>
        <v>0.83537965638063016</v>
      </c>
      <c r="AS81" s="199">
        <f>AM81/AVERAGE(AM81:AN81)</f>
        <v>2.7206938898337702E-3</v>
      </c>
      <c r="AT81" s="199">
        <f>AN81/AVERAGE(AM81:AN81)</f>
        <v>1.9972793061101661</v>
      </c>
      <c r="AU81" s="235"/>
      <c r="AV81" s="176" t="s">
        <v>670</v>
      </c>
      <c r="AW81" s="221">
        <f>AVERAGE(AW79:AW80)</f>
        <v>1438.476143318243</v>
      </c>
      <c r="AX81" s="64"/>
    </row>
    <row r="82" spans="5:50" ht="15.75" thickBot="1" x14ac:dyDescent="0.3"/>
    <row r="83" spans="5:50" ht="15.75" x14ac:dyDescent="0.25">
      <c r="AL83" s="241" t="s">
        <v>680</v>
      </c>
      <c r="AM83" s="157"/>
      <c r="AN83" s="157"/>
      <c r="AO83" s="246">
        <v>7</v>
      </c>
      <c r="AP83" s="157"/>
      <c r="AQ83" s="197"/>
      <c r="AR83" s="197"/>
      <c r="AS83" s="197"/>
      <c r="AT83" s="197"/>
      <c r="AU83" s="314" t="s">
        <v>667</v>
      </c>
      <c r="AV83" s="314"/>
      <c r="AW83" s="314"/>
      <c r="AX83" s="315"/>
    </row>
    <row r="84" spans="5:50" ht="45" x14ac:dyDescent="0.25">
      <c r="AL84" s="159" t="s">
        <v>654</v>
      </c>
      <c r="AM84" s="121" t="s">
        <v>657</v>
      </c>
      <c r="AN84" s="121" t="s">
        <v>658</v>
      </c>
      <c r="AO84" s="121" t="s">
        <v>659</v>
      </c>
      <c r="AP84" s="121" t="s">
        <v>660</v>
      </c>
      <c r="AQ84" s="71" t="s">
        <v>655</v>
      </c>
      <c r="AR84" s="71" t="s">
        <v>656</v>
      </c>
      <c r="AS84" s="121" t="s">
        <v>661</v>
      </c>
      <c r="AT84" s="121" t="s">
        <v>662</v>
      </c>
      <c r="AU84" s="121" t="s">
        <v>664</v>
      </c>
      <c r="AV84" s="121" t="s">
        <v>665</v>
      </c>
      <c r="AW84" s="121" t="s">
        <v>666</v>
      </c>
      <c r="AX84" s="160" t="s">
        <v>668</v>
      </c>
    </row>
    <row r="85" spans="5:50" x14ac:dyDescent="0.25">
      <c r="AL85" s="159">
        <v>1</v>
      </c>
      <c r="AM85" s="63">
        <v>531000</v>
      </c>
      <c r="AN85" s="63">
        <v>1510000</v>
      </c>
      <c r="AO85" s="63">
        <v>7441000</v>
      </c>
      <c r="AP85" s="63">
        <v>5691000</v>
      </c>
      <c r="AQ85" s="196">
        <f t="shared" ref="AQ85:AR91" si="31">AM85*100/AO85</f>
        <v>7.1361376159118395</v>
      </c>
      <c r="AR85" s="196">
        <f t="shared" si="31"/>
        <v>26.533122474081885</v>
      </c>
      <c r="AS85" s="196">
        <f t="shared" ref="AS85:AS91" si="32">AM85/AVERAGE(AM85:AN85)</f>
        <v>0.5203331700146987</v>
      </c>
      <c r="AT85" s="196">
        <f t="shared" ref="AT85:AT91" si="33">AN85/AVERAGE(AM85:AN85)</f>
        <v>1.4796668299853013</v>
      </c>
      <c r="AU85" s="162">
        <f>TTEST(AM85:AM90,AN85:AN90,2,1)</f>
        <v>1.6906036892279923E-2</v>
      </c>
      <c r="AV85" s="163">
        <f>TTEST(AO85:AO90,AP85:AP90,2,1)</f>
        <v>0.21158626835817707</v>
      </c>
      <c r="AW85" s="162">
        <f>TTEST(AQ85:AQ90,AR85:AR90,2,1)</f>
        <v>1.4041748685992709E-2</v>
      </c>
      <c r="AX85" s="183">
        <f>TTEST(AS85:AS90,AT85:AT90,2,1)</f>
        <v>2.4667251323254861E-4</v>
      </c>
    </row>
    <row r="86" spans="5:50" x14ac:dyDescent="0.25">
      <c r="AL86" s="159">
        <v>2</v>
      </c>
      <c r="AM86" s="192">
        <v>0</v>
      </c>
      <c r="AN86" s="192">
        <v>258000</v>
      </c>
      <c r="AO86" s="192">
        <v>4830000</v>
      </c>
      <c r="AP86" s="192">
        <v>2249000</v>
      </c>
      <c r="AQ86" s="196">
        <f t="shared" si="31"/>
        <v>0</v>
      </c>
      <c r="AR86" s="196">
        <f t="shared" si="31"/>
        <v>11.471765228990662</v>
      </c>
      <c r="AS86" s="196">
        <f t="shared" si="32"/>
        <v>0</v>
      </c>
      <c r="AT86" s="196">
        <f t="shared" si="33"/>
        <v>2</v>
      </c>
      <c r="AU86" s="64"/>
      <c r="AV86" s="64"/>
      <c r="AW86" s="64"/>
      <c r="AX86" s="165"/>
    </row>
    <row r="87" spans="5:50" x14ac:dyDescent="0.25">
      <c r="AL87" s="159">
        <v>3</v>
      </c>
      <c r="AM87" s="192">
        <v>293000</v>
      </c>
      <c r="AN87" s="192">
        <v>1417000</v>
      </c>
      <c r="AO87" s="192">
        <v>13883000</v>
      </c>
      <c r="AP87" s="192">
        <v>23337000</v>
      </c>
      <c r="AQ87" s="196">
        <f t="shared" si="31"/>
        <v>2.1104948498163223</v>
      </c>
      <c r="AR87" s="196">
        <f t="shared" si="31"/>
        <v>6.071902986673523</v>
      </c>
      <c r="AS87" s="196">
        <f t="shared" si="32"/>
        <v>0.34269005847953216</v>
      </c>
      <c r="AT87" s="196">
        <f t="shared" si="33"/>
        <v>1.6573099415204677</v>
      </c>
      <c r="AU87" s="64"/>
      <c r="AV87" s="64"/>
      <c r="AW87" s="64"/>
      <c r="AX87" s="165"/>
    </row>
    <row r="88" spans="5:50" x14ac:dyDescent="0.25">
      <c r="AL88" s="159">
        <v>4</v>
      </c>
      <c r="AM88" s="192">
        <v>0</v>
      </c>
      <c r="AN88" s="192">
        <v>293000</v>
      </c>
      <c r="AO88" s="192">
        <v>42510000</v>
      </c>
      <c r="AP88" s="192">
        <v>13883000</v>
      </c>
      <c r="AQ88" s="196">
        <f t="shared" si="31"/>
        <v>0</v>
      </c>
      <c r="AR88" s="196">
        <f t="shared" si="31"/>
        <v>2.1104948498163223</v>
      </c>
      <c r="AS88" s="196">
        <f t="shared" si="32"/>
        <v>0</v>
      </c>
      <c r="AT88" s="196">
        <f t="shared" si="33"/>
        <v>2</v>
      </c>
      <c r="AU88" s="64"/>
      <c r="AV88" s="64"/>
      <c r="AW88" s="64"/>
      <c r="AX88" s="165"/>
    </row>
    <row r="89" spans="5:50" x14ac:dyDescent="0.25">
      <c r="AL89" s="159">
        <v>5</v>
      </c>
      <c r="AM89" s="192">
        <v>225000</v>
      </c>
      <c r="AN89" s="192">
        <v>2350000</v>
      </c>
      <c r="AO89" s="192">
        <v>27275000</v>
      </c>
      <c r="AP89" s="192">
        <v>18710000</v>
      </c>
      <c r="AQ89" s="196">
        <f t="shared" si="31"/>
        <v>0.82493125572868931</v>
      </c>
      <c r="AR89" s="196">
        <f t="shared" si="31"/>
        <v>12.560128273650454</v>
      </c>
      <c r="AS89" s="196">
        <f t="shared" si="32"/>
        <v>0.17475728155339806</v>
      </c>
      <c r="AT89" s="196">
        <f t="shared" si="33"/>
        <v>1.825242718446602</v>
      </c>
      <c r="AU89" s="64"/>
      <c r="AV89" s="64"/>
      <c r="AW89" s="64"/>
      <c r="AX89" s="165"/>
    </row>
    <row r="90" spans="5:50" x14ac:dyDescent="0.25">
      <c r="AL90" s="159">
        <v>6</v>
      </c>
      <c r="AM90" s="192">
        <v>0</v>
      </c>
      <c r="AN90" s="192">
        <v>1130000</v>
      </c>
      <c r="AO90" s="192">
        <v>27275000</v>
      </c>
      <c r="AP90" s="192">
        <v>14395171.324672267</v>
      </c>
      <c r="AQ90" s="196">
        <f t="shared" si="31"/>
        <v>0</v>
      </c>
      <c r="AR90" s="196">
        <f t="shared" si="31"/>
        <v>7.8498544721261005</v>
      </c>
      <c r="AS90" s="196">
        <f t="shared" si="32"/>
        <v>0</v>
      </c>
      <c r="AT90" s="196">
        <f t="shared" si="33"/>
        <v>2</v>
      </c>
      <c r="AU90" s="64"/>
      <c r="AV90" s="64"/>
      <c r="AW90" s="64"/>
      <c r="AX90" s="165"/>
    </row>
    <row r="91" spans="5:50" ht="15.75" thickBot="1" x14ac:dyDescent="0.3">
      <c r="AL91" s="166" t="s">
        <v>663</v>
      </c>
      <c r="AM91" s="198">
        <f>SUM(AM85:AM90)</f>
        <v>1049000</v>
      </c>
      <c r="AN91" s="198">
        <f>SUM(AN85:AN90)</f>
        <v>6958000</v>
      </c>
      <c r="AO91" s="198">
        <f>SUM(AO85:AO90)</f>
        <v>123214000</v>
      </c>
      <c r="AP91" s="198">
        <f>SUM(AP85:AP90)</f>
        <v>78265171.324672267</v>
      </c>
      <c r="AQ91" s="185">
        <f t="shared" si="31"/>
        <v>0.85136429301865046</v>
      </c>
      <c r="AR91" s="185">
        <f t="shared" si="31"/>
        <v>8.8902891059111049</v>
      </c>
      <c r="AS91" s="185">
        <f t="shared" si="32"/>
        <v>0.26202073185962282</v>
      </c>
      <c r="AT91" s="185">
        <f t="shared" si="33"/>
        <v>1.7379792681403772</v>
      </c>
      <c r="AU91" s="239" t="s">
        <v>673</v>
      </c>
      <c r="AV91" s="176" t="s">
        <v>670</v>
      </c>
      <c r="AW91" s="185">
        <f>AN91/AM91</f>
        <v>6.6329837940896095</v>
      </c>
      <c r="AX91" s="169"/>
    </row>
    <row r="92" spans="5:50" ht="15.75" thickBot="1" x14ac:dyDescent="0.3">
      <c r="E92" s="234"/>
      <c r="I92" s="234"/>
      <c r="M92" s="234"/>
      <c r="AL92" s="265" t="s">
        <v>681</v>
      </c>
      <c r="AM92" s="201">
        <f>AVERAGE(AM85:AM90)</f>
        <v>174833.33333333334</v>
      </c>
      <c r="AN92" s="201">
        <f>AVERAGE(AN85:AN90)</f>
        <v>1159666.6666666667</v>
      </c>
      <c r="AO92" s="201">
        <f>AVERAGE(AO85:AO90)</f>
        <v>20535666.666666668</v>
      </c>
      <c r="AP92" s="201">
        <f>AVERAGE(AP85:AP90)</f>
        <v>13044195.220778711</v>
      </c>
      <c r="AQ92" s="185">
        <f>AM92*100/AO92</f>
        <v>0.85136429301865058</v>
      </c>
      <c r="AR92" s="185">
        <f>AN92*100/AP92</f>
        <v>8.8902891059111049</v>
      </c>
      <c r="AS92" s="185">
        <f>AM92/AVERAGE(AM92:AN92)</f>
        <v>0.26202073185962282</v>
      </c>
      <c r="AT92" s="185">
        <f>AN92/AVERAGE(AM92:AN92)</f>
        <v>1.7379792681403772</v>
      </c>
      <c r="AU92" s="236"/>
      <c r="AV92" s="176" t="s">
        <v>670</v>
      </c>
      <c r="AW92" s="185">
        <f>AN92/AM92</f>
        <v>6.6329837940896095</v>
      </c>
      <c r="AX92" s="64"/>
    </row>
    <row r="93" spans="5:50" ht="15.75" thickBot="1" x14ac:dyDescent="0.3"/>
    <row r="94" spans="5:50" ht="15.75" x14ac:dyDescent="0.25">
      <c r="AL94" s="240" t="s">
        <v>15</v>
      </c>
      <c r="AM94" s="157"/>
      <c r="AN94" s="157"/>
      <c r="AO94" s="157"/>
      <c r="AP94" s="157"/>
      <c r="AQ94" s="247">
        <v>2</v>
      </c>
      <c r="AR94" s="197"/>
      <c r="AS94" s="197"/>
      <c r="AT94" s="197"/>
      <c r="AU94" s="314" t="s">
        <v>667</v>
      </c>
      <c r="AV94" s="314"/>
      <c r="AW94" s="314"/>
      <c r="AX94" s="315"/>
    </row>
    <row r="95" spans="5:50" ht="45" x14ac:dyDescent="0.25">
      <c r="AL95" s="159" t="s">
        <v>654</v>
      </c>
      <c r="AM95" s="121" t="s">
        <v>657</v>
      </c>
      <c r="AN95" s="121" t="s">
        <v>658</v>
      </c>
      <c r="AO95" s="121" t="s">
        <v>659</v>
      </c>
      <c r="AP95" s="121" t="s">
        <v>660</v>
      </c>
      <c r="AQ95" s="71" t="s">
        <v>655</v>
      </c>
      <c r="AR95" s="71" t="s">
        <v>656</v>
      </c>
      <c r="AS95" s="121" t="s">
        <v>661</v>
      </c>
      <c r="AT95" s="121" t="s">
        <v>662</v>
      </c>
      <c r="AU95" s="121" t="s">
        <v>664</v>
      </c>
      <c r="AV95" s="121" t="s">
        <v>665</v>
      </c>
      <c r="AW95" s="121" t="s">
        <v>666</v>
      </c>
      <c r="AX95" s="160" t="s">
        <v>668</v>
      </c>
    </row>
    <row r="96" spans="5:50" x14ac:dyDescent="0.25">
      <c r="AL96" s="159">
        <v>1</v>
      </c>
      <c r="AM96" s="63">
        <v>570000</v>
      </c>
      <c r="AN96" s="63">
        <v>891000</v>
      </c>
      <c r="AO96" s="63">
        <v>18040000</v>
      </c>
      <c r="AP96" s="63">
        <v>19553000</v>
      </c>
      <c r="AQ96" s="196">
        <f t="shared" ref="AQ96:AR102" si="34">AM96*100/AO96</f>
        <v>3.1596452328159645</v>
      </c>
      <c r="AR96" s="196">
        <f t="shared" si="34"/>
        <v>4.5568454968547023</v>
      </c>
      <c r="AS96" s="196">
        <f t="shared" ref="AS96:AS102" si="35">AM96/AVERAGE(AM96:AN96)</f>
        <v>0.78028747433264889</v>
      </c>
      <c r="AT96" s="196">
        <f t="shared" ref="AT96:AT102" si="36">AN96/AVERAGE(AM96:AN96)</f>
        <v>1.2197125256673511</v>
      </c>
      <c r="AU96" s="162">
        <f>TTEST(AM96:AM101,AN96:AN101,2,1)</f>
        <v>4.8785499984059108E-2</v>
      </c>
      <c r="AV96" s="163">
        <f>TTEST(AO96:AO101,AP96:AP101,2,1)</f>
        <v>0.18092216814487599</v>
      </c>
      <c r="AW96" s="207">
        <f>TTEST(AQ96:AQ101,AR96:AR101,2,1)</f>
        <v>5.3998595894748799E-2</v>
      </c>
      <c r="AX96" s="164">
        <f>TTEST(AS96:AS101,AT96:AT101,2,1)</f>
        <v>1.0902960861811918E-2</v>
      </c>
    </row>
    <row r="97" spans="5:50" x14ac:dyDescent="0.25">
      <c r="AL97" s="159">
        <v>2</v>
      </c>
      <c r="AM97" s="192">
        <v>2560</v>
      </c>
      <c r="AN97" s="192">
        <v>5390000</v>
      </c>
      <c r="AO97" s="192">
        <v>77102560</v>
      </c>
      <c r="AP97" s="192">
        <v>20890000</v>
      </c>
      <c r="AQ97" s="196">
        <f t="shared" si="34"/>
        <v>3.3202529202662014E-3</v>
      </c>
      <c r="AR97" s="196">
        <f t="shared" si="34"/>
        <v>25.801819052178075</v>
      </c>
      <c r="AS97" s="196">
        <f t="shared" si="35"/>
        <v>9.4945628792261934E-4</v>
      </c>
      <c r="AT97" s="196">
        <f t="shared" si="36"/>
        <v>1.9990505437120774</v>
      </c>
      <c r="AU97" s="64"/>
      <c r="AV97" s="64"/>
      <c r="AW97" s="64"/>
      <c r="AX97" s="165"/>
    </row>
    <row r="98" spans="5:50" x14ac:dyDescent="0.25">
      <c r="AL98" s="159">
        <v>3</v>
      </c>
      <c r="AM98" s="192">
        <v>1140000</v>
      </c>
      <c r="AN98" s="192">
        <v>8830000</v>
      </c>
      <c r="AO98" s="192">
        <v>18840000</v>
      </c>
      <c r="AP98" s="192">
        <v>19183000</v>
      </c>
      <c r="AQ98" s="196">
        <f t="shared" si="34"/>
        <v>6.0509554140127388</v>
      </c>
      <c r="AR98" s="196">
        <f t="shared" si="34"/>
        <v>46.030339362977635</v>
      </c>
      <c r="AS98" s="196">
        <f t="shared" si="35"/>
        <v>0.22868605817452356</v>
      </c>
      <c r="AT98" s="196">
        <f t="shared" si="36"/>
        <v>1.7713139418254764</v>
      </c>
      <c r="AU98" s="64"/>
      <c r="AV98" s="64"/>
      <c r="AW98" s="64"/>
      <c r="AX98" s="165"/>
    </row>
    <row r="99" spans="5:50" x14ac:dyDescent="0.25">
      <c r="AL99" s="159">
        <v>4</v>
      </c>
      <c r="AM99" s="192">
        <v>2560</v>
      </c>
      <c r="AN99" s="192">
        <v>5390000</v>
      </c>
      <c r="AO99" s="192">
        <v>77102560</v>
      </c>
      <c r="AP99" s="192">
        <v>20890000</v>
      </c>
      <c r="AQ99" s="196">
        <f t="shared" si="34"/>
        <v>3.3202529202662014E-3</v>
      </c>
      <c r="AR99" s="196">
        <f t="shared" si="34"/>
        <v>25.801819052178075</v>
      </c>
      <c r="AS99" s="196">
        <f t="shared" si="35"/>
        <v>9.4945628792261934E-4</v>
      </c>
      <c r="AT99" s="196">
        <f t="shared" si="36"/>
        <v>1.9990505437120774</v>
      </c>
      <c r="AU99" s="64"/>
      <c r="AV99" s="64"/>
      <c r="AW99" s="64"/>
      <c r="AX99" s="165"/>
    </row>
    <row r="100" spans="5:50" x14ac:dyDescent="0.25">
      <c r="AL100" s="159">
        <v>5</v>
      </c>
      <c r="AM100" s="192">
        <v>354000</v>
      </c>
      <c r="AN100" s="192">
        <v>1330000</v>
      </c>
      <c r="AO100" s="192">
        <v>21554000</v>
      </c>
      <c r="AP100" s="192">
        <v>19930000</v>
      </c>
      <c r="AQ100" s="196">
        <f t="shared" si="34"/>
        <v>1.6423865639788437</v>
      </c>
      <c r="AR100" s="196">
        <f t="shared" si="34"/>
        <v>6.6733567486201704</v>
      </c>
      <c r="AS100" s="196">
        <f t="shared" si="35"/>
        <v>0.42042755344418054</v>
      </c>
      <c r="AT100" s="196">
        <f t="shared" si="36"/>
        <v>1.5795724465558194</v>
      </c>
      <c r="AU100" s="64"/>
      <c r="AV100" s="64"/>
      <c r="AW100" s="64"/>
      <c r="AX100" s="165"/>
    </row>
    <row r="101" spans="5:50" x14ac:dyDescent="0.25">
      <c r="AL101" s="159">
        <v>6</v>
      </c>
      <c r="AM101" s="192">
        <v>1600000</v>
      </c>
      <c r="AN101" s="192">
        <v>2017000</v>
      </c>
      <c r="AO101" s="192">
        <v>23100000</v>
      </c>
      <c r="AP101" s="192">
        <v>24117000</v>
      </c>
      <c r="AQ101" s="196">
        <f t="shared" si="34"/>
        <v>6.9264069264069263</v>
      </c>
      <c r="AR101" s="196">
        <f t="shared" si="34"/>
        <v>8.3633951154787081</v>
      </c>
      <c r="AS101" s="196">
        <f t="shared" si="35"/>
        <v>0.8847110865358031</v>
      </c>
      <c r="AT101" s="196">
        <f t="shared" si="36"/>
        <v>1.1152889134641968</v>
      </c>
      <c r="AU101" s="64"/>
      <c r="AV101" s="64"/>
      <c r="AW101" s="64"/>
      <c r="AX101" s="165"/>
    </row>
    <row r="102" spans="5:50" ht="15.75" thickBot="1" x14ac:dyDescent="0.3">
      <c r="AL102" s="166" t="s">
        <v>663</v>
      </c>
      <c r="AM102" s="198">
        <f>SUM(AM96:AM101)</f>
        <v>3669120</v>
      </c>
      <c r="AN102" s="198">
        <f>SUM(AN96:AN101)</f>
        <v>23848000</v>
      </c>
      <c r="AO102" s="198">
        <f>SUM(AO96:AO101)</f>
        <v>235739120</v>
      </c>
      <c r="AP102" s="198">
        <f>SUM(AP96:AP101)</f>
        <v>124563000</v>
      </c>
      <c r="AQ102" s="185">
        <f t="shared" si="34"/>
        <v>1.5564323816937977</v>
      </c>
      <c r="AR102" s="185">
        <f t="shared" si="34"/>
        <v>19.145332080955018</v>
      </c>
      <c r="AS102" s="185">
        <f t="shared" si="35"/>
        <v>0.26667907106557664</v>
      </c>
      <c r="AT102" s="185">
        <f t="shared" si="36"/>
        <v>1.7333209289344234</v>
      </c>
      <c r="AU102" s="243" t="s">
        <v>673</v>
      </c>
      <c r="AV102" s="176" t="s">
        <v>670</v>
      </c>
      <c r="AW102" s="177">
        <f>AN102/AM102</f>
        <v>6.4996511425082852</v>
      </c>
      <c r="AX102" s="169"/>
    </row>
    <row r="103" spans="5:50" ht="15.75" thickBot="1" x14ac:dyDescent="0.3">
      <c r="AL103" s="12" t="s">
        <v>681</v>
      </c>
      <c r="AM103" s="16">
        <f>AVERAGE(AM96:AM101)</f>
        <v>611520</v>
      </c>
      <c r="AN103" s="16">
        <f>AVERAGE(AN96:AN101)</f>
        <v>3974666.6666666665</v>
      </c>
      <c r="AO103" s="16">
        <f>AVERAGE(AO96:AO101)</f>
        <v>39289853.333333336</v>
      </c>
      <c r="AP103" s="16">
        <f>AVERAGE(AP96:AP101)</f>
        <v>20760500</v>
      </c>
      <c r="AQ103" s="185">
        <f>AM103*100/AO103</f>
        <v>1.5564323816937977</v>
      </c>
      <c r="AR103" s="185">
        <f>AN103*100/AP103</f>
        <v>19.145332080955018</v>
      </c>
      <c r="AS103" s="185">
        <f>AM103/AVERAGE(AM103:AN103)</f>
        <v>0.26667907106557664</v>
      </c>
      <c r="AT103" s="185">
        <f>AN103/AVERAGE(AM103:AN103)</f>
        <v>1.7333209289344236</v>
      </c>
      <c r="AV103" s="176" t="s">
        <v>670</v>
      </c>
      <c r="AW103" s="177">
        <f>AN103/AM103</f>
        <v>6.4996511425082852</v>
      </c>
    </row>
    <row r="104" spans="5:50" x14ac:dyDescent="0.25">
      <c r="E104" s="234"/>
      <c r="I104" s="234"/>
      <c r="M104" s="234"/>
      <c r="AK104" s="64"/>
    </row>
    <row r="105" spans="5:50" ht="15.75" thickBot="1" x14ac:dyDescent="0.3">
      <c r="AK105" s="64"/>
      <c r="AQ105" s="170"/>
      <c r="AR105" s="170"/>
      <c r="AS105" s="170"/>
      <c r="AT105" s="170"/>
    </row>
    <row r="106" spans="5:50" ht="15.75" x14ac:dyDescent="0.25">
      <c r="AK106" s="64"/>
      <c r="AL106" s="256" t="s">
        <v>653</v>
      </c>
      <c r="AM106" s="158"/>
      <c r="AN106" s="158"/>
      <c r="AO106" s="158"/>
      <c r="AP106" s="248">
        <v>10</v>
      </c>
      <c r="AQ106" s="197"/>
      <c r="AR106" s="197"/>
      <c r="AS106" s="197"/>
      <c r="AT106" s="230"/>
      <c r="AU106" s="229" t="s">
        <v>672</v>
      </c>
    </row>
    <row r="107" spans="5:50" ht="30" x14ac:dyDescent="0.25">
      <c r="AK107" s="64"/>
      <c r="AL107" s="159" t="s">
        <v>654</v>
      </c>
      <c r="AM107" s="121" t="s">
        <v>657</v>
      </c>
      <c r="AN107" s="121" t="s">
        <v>658</v>
      </c>
      <c r="AO107" s="121" t="s">
        <v>659</v>
      </c>
      <c r="AP107" s="121" t="s">
        <v>660</v>
      </c>
      <c r="AQ107" s="120" t="s">
        <v>655</v>
      </c>
      <c r="AR107" s="237" t="s">
        <v>656</v>
      </c>
      <c r="AS107" s="121" t="s">
        <v>661</v>
      </c>
      <c r="AT107" s="238" t="s">
        <v>662</v>
      </c>
      <c r="AU107" s="171" t="s">
        <v>670</v>
      </c>
    </row>
    <row r="108" spans="5:50" ht="30.75" thickBot="1" x14ac:dyDescent="0.3">
      <c r="E108" s="119"/>
      <c r="I108" s="119"/>
      <c r="M108" s="119"/>
      <c r="AK108" s="64"/>
      <c r="AL108" s="174" t="s">
        <v>669</v>
      </c>
      <c r="AM108" s="215">
        <v>1950000</v>
      </c>
      <c r="AN108" s="215">
        <v>796670000</v>
      </c>
      <c r="AO108" s="215">
        <v>98850000</v>
      </c>
      <c r="AP108" s="215">
        <v>13216670000</v>
      </c>
      <c r="AQ108" s="185">
        <f>AM108*100/AO108</f>
        <v>1.9726858877086495</v>
      </c>
      <c r="AR108" s="185">
        <f>AN108*100/AP108</f>
        <v>6.0277664494914376</v>
      </c>
      <c r="AS108" s="167">
        <f>AM108/AVERAGE(AM108:AN108)</f>
        <v>4.8834239062382611E-3</v>
      </c>
      <c r="AT108" s="231">
        <f>AN108/AVERAGE(AM108:AN108)</f>
        <v>1.9951165760937617</v>
      </c>
      <c r="AU108" s="233">
        <f>AN108/AM108</f>
        <v>408.54871794871792</v>
      </c>
    </row>
    <row r="109" spans="5:50" x14ac:dyDescent="0.25">
      <c r="AL109" s="232"/>
      <c r="AM109" s="184"/>
      <c r="AN109" s="184"/>
      <c r="AO109" s="184"/>
      <c r="AP109" s="184"/>
      <c r="AQ109" s="170"/>
      <c r="AR109" s="170"/>
      <c r="AS109" s="170"/>
      <c r="AT109" s="170"/>
    </row>
    <row r="110" spans="5:50" ht="15.75" x14ac:dyDescent="0.25">
      <c r="AL110" s="257" t="s">
        <v>578</v>
      </c>
      <c r="AP110" s="249">
        <v>11</v>
      </c>
      <c r="AU110" s="229" t="s">
        <v>672</v>
      </c>
    </row>
    <row r="111" spans="5:50" ht="30" x14ac:dyDescent="0.25">
      <c r="AL111" s="159" t="s">
        <v>654</v>
      </c>
      <c r="AM111" s="121" t="s">
        <v>657</v>
      </c>
      <c r="AN111" s="121" t="s">
        <v>658</v>
      </c>
      <c r="AO111" s="121" t="s">
        <v>659</v>
      </c>
      <c r="AP111" s="121" t="s">
        <v>660</v>
      </c>
      <c r="AQ111" s="120" t="s">
        <v>655</v>
      </c>
      <c r="AR111" s="237" t="s">
        <v>656</v>
      </c>
      <c r="AS111" s="121" t="s">
        <v>661</v>
      </c>
      <c r="AT111" s="238" t="s">
        <v>662</v>
      </c>
      <c r="AU111" s="171" t="s">
        <v>670</v>
      </c>
    </row>
    <row r="112" spans="5:50" ht="30.75" thickBot="1" x14ac:dyDescent="0.3">
      <c r="AL112" s="174" t="s">
        <v>669</v>
      </c>
      <c r="AM112" s="215">
        <v>78000</v>
      </c>
      <c r="AN112" s="215">
        <v>4372200</v>
      </c>
      <c r="AO112" s="215">
        <v>98778000</v>
      </c>
      <c r="AP112" s="215">
        <v>13231972200</v>
      </c>
      <c r="AQ112" s="185">
        <f>AM112*100/AO112</f>
        <v>7.8964951709894912E-2</v>
      </c>
      <c r="AR112" s="185">
        <f>AN112*100/AP112</f>
        <v>3.3042693363578859E-2</v>
      </c>
      <c r="AS112" s="167">
        <f>AM112/AVERAGE(AM112:AN112)</f>
        <v>3.5054604287447756E-2</v>
      </c>
      <c r="AT112" s="231">
        <f>AN112/AVERAGE(AM112:AN112)</f>
        <v>1.9649453957125522</v>
      </c>
      <c r="AU112" s="233">
        <f>AN112/AM112</f>
        <v>56.053846153846152</v>
      </c>
    </row>
    <row r="113" spans="38:50" ht="15.75" thickBot="1" x14ac:dyDescent="0.3"/>
    <row r="114" spans="38:50" x14ac:dyDescent="0.25">
      <c r="AL114" s="227" t="s">
        <v>126</v>
      </c>
      <c r="AM114" s="157"/>
      <c r="AN114" s="157"/>
      <c r="AO114" s="157"/>
      <c r="AP114" s="157"/>
      <c r="AQ114" s="157"/>
      <c r="AR114" s="157"/>
      <c r="AS114" s="158"/>
      <c r="AT114" s="158"/>
      <c r="AU114" s="179" t="s">
        <v>667</v>
      </c>
      <c r="AV114" s="179"/>
      <c r="AW114" s="179"/>
      <c r="AX114" s="180"/>
    </row>
    <row r="115" spans="38:50" ht="45" x14ac:dyDescent="0.25">
      <c r="AL115" s="159" t="s">
        <v>654</v>
      </c>
      <c r="AM115" s="121" t="s">
        <v>657</v>
      </c>
      <c r="AN115" s="121" t="s">
        <v>658</v>
      </c>
      <c r="AO115" s="121" t="s">
        <v>659</v>
      </c>
      <c r="AP115" s="121" t="s">
        <v>660</v>
      </c>
      <c r="AQ115" s="71" t="s">
        <v>655</v>
      </c>
      <c r="AR115" s="71" t="s">
        <v>656</v>
      </c>
      <c r="AS115" s="121" t="s">
        <v>661</v>
      </c>
      <c r="AT115" s="121" t="s">
        <v>662</v>
      </c>
      <c r="AU115" s="121" t="s">
        <v>664</v>
      </c>
      <c r="AV115" s="121" t="s">
        <v>665</v>
      </c>
      <c r="AW115" s="121" t="s">
        <v>666</v>
      </c>
      <c r="AX115" s="160" t="s">
        <v>668</v>
      </c>
    </row>
    <row r="116" spans="38:50" x14ac:dyDescent="0.25">
      <c r="AL116" s="159">
        <v>1</v>
      </c>
      <c r="AM116" s="127">
        <v>2002000.0000000002</v>
      </c>
      <c r="AN116" s="63">
        <v>1331000</v>
      </c>
      <c r="AO116" s="63">
        <v>5929000.0000000009</v>
      </c>
      <c r="AP116" s="63">
        <v>4510000</v>
      </c>
      <c r="AQ116" s="161">
        <f t="shared" ref="AQ116:AR122" si="37">AM116*100/AO116</f>
        <v>33.766233766233768</v>
      </c>
      <c r="AR116" s="161">
        <f t="shared" si="37"/>
        <v>29.512195121951219</v>
      </c>
      <c r="AS116" s="161">
        <f t="shared" ref="AS116:AS121" si="38">AM116/AVERAGE(AM116:AN116)</f>
        <v>1.2013201320132014</v>
      </c>
      <c r="AT116" s="161">
        <f t="shared" ref="AT116:AT122" si="39">AN116/AVERAGE(AM116:AN116)</f>
        <v>0.79867986798679869</v>
      </c>
      <c r="AU116" s="203">
        <f>TTEST(AM116:AM121,AN116:AN121,2,1)</f>
        <v>0.41452464360792651</v>
      </c>
      <c r="AV116" s="203">
        <f>TTEST(AO116:AO121,AP116:AP121,2,1)</f>
        <v>0.20620099440864276</v>
      </c>
      <c r="AW116" s="204">
        <f>TTEST(AQ116:AQ121,AR116:AR121,2,1)</f>
        <v>7.4953240132499006E-3</v>
      </c>
      <c r="AX116" s="205">
        <f>TTEST(AS116:AS121,AT116:AT121,2,1)</f>
        <v>0.95704265042818859</v>
      </c>
    </row>
    <row r="117" spans="38:50" x14ac:dyDescent="0.25">
      <c r="AL117" s="159">
        <v>2</v>
      </c>
      <c r="AM117" s="62">
        <v>1276000</v>
      </c>
      <c r="AN117" s="63">
        <v>3696000.0000000005</v>
      </c>
      <c r="AO117" s="63">
        <v>8481000</v>
      </c>
      <c r="AP117" s="63">
        <v>40029000</v>
      </c>
      <c r="AQ117" s="161">
        <f t="shared" si="37"/>
        <v>15.045395590142672</v>
      </c>
      <c r="AR117" s="161">
        <f t="shared" si="37"/>
        <v>9.2333058532563914</v>
      </c>
      <c r="AS117" s="161">
        <f t="shared" si="38"/>
        <v>0.51327433628318586</v>
      </c>
      <c r="AT117" s="161">
        <f t="shared" si="39"/>
        <v>1.4867256637168142</v>
      </c>
      <c r="AU117" s="64"/>
      <c r="AV117" s="64"/>
      <c r="AW117" s="64"/>
      <c r="AX117" s="165"/>
    </row>
    <row r="118" spans="38:50" x14ac:dyDescent="0.25">
      <c r="AL118" s="159">
        <v>3</v>
      </c>
      <c r="AM118" s="62">
        <v>1820000</v>
      </c>
      <c r="AN118" s="63">
        <v>1210000</v>
      </c>
      <c r="AO118" s="63">
        <v>5390000</v>
      </c>
      <c r="AP118" s="63">
        <v>4100000</v>
      </c>
      <c r="AQ118" s="161">
        <f t="shared" si="37"/>
        <v>33.766233766233768</v>
      </c>
      <c r="AR118" s="161">
        <f t="shared" si="37"/>
        <v>29.512195121951219</v>
      </c>
      <c r="AS118" s="161">
        <f t="shared" si="38"/>
        <v>1.2013201320132014</v>
      </c>
      <c r="AT118" s="161">
        <f t="shared" si="39"/>
        <v>0.79867986798679869</v>
      </c>
      <c r="AU118" s="64"/>
      <c r="AV118" s="64"/>
      <c r="AW118" s="64"/>
      <c r="AX118" s="165"/>
    </row>
    <row r="119" spans="38:50" x14ac:dyDescent="0.25">
      <c r="AL119" s="159">
        <v>4</v>
      </c>
      <c r="AM119" s="62">
        <v>1160000</v>
      </c>
      <c r="AN119" s="63">
        <v>3360000</v>
      </c>
      <c r="AO119" s="63">
        <v>7710000</v>
      </c>
      <c r="AP119" s="63">
        <v>36390000</v>
      </c>
      <c r="AQ119" s="161">
        <f t="shared" si="37"/>
        <v>15.045395590142672</v>
      </c>
      <c r="AR119" s="161">
        <f t="shared" si="37"/>
        <v>9.2333058532563896</v>
      </c>
      <c r="AS119" s="161">
        <f t="shared" si="38"/>
        <v>0.51327433628318586</v>
      </c>
      <c r="AT119" s="161">
        <f t="shared" si="39"/>
        <v>1.4867256637168142</v>
      </c>
      <c r="AU119" s="64"/>
      <c r="AV119" s="64"/>
      <c r="AW119" s="71"/>
      <c r="AX119" s="165"/>
    </row>
    <row r="120" spans="38:50" x14ac:dyDescent="0.25">
      <c r="AL120" s="159">
        <v>5</v>
      </c>
      <c r="AM120" s="62">
        <v>367000</v>
      </c>
      <c r="AN120" s="21">
        <v>98000</v>
      </c>
      <c r="AO120" s="63">
        <v>3537000</v>
      </c>
      <c r="AP120" s="63">
        <v>2830000</v>
      </c>
      <c r="AQ120" s="161">
        <f t="shared" si="37"/>
        <v>10.376024879841674</v>
      </c>
      <c r="AR120" s="161">
        <f t="shared" si="37"/>
        <v>3.462897526501767</v>
      </c>
      <c r="AS120" s="161">
        <f t="shared" si="38"/>
        <v>1.5784946236559141</v>
      </c>
      <c r="AT120" s="161">
        <f t="shared" si="39"/>
        <v>0.42150537634408602</v>
      </c>
      <c r="AU120" s="64"/>
      <c r="AV120" s="64"/>
      <c r="AW120" s="64"/>
      <c r="AX120" s="165"/>
    </row>
    <row r="121" spans="38:50" x14ac:dyDescent="0.25">
      <c r="AL121" s="159">
        <v>6</v>
      </c>
      <c r="AM121" s="62">
        <v>85900</v>
      </c>
      <c r="AN121" s="63">
        <v>98100</v>
      </c>
      <c r="AO121" s="63">
        <v>3495900</v>
      </c>
      <c r="AP121" s="63">
        <v>3628100</v>
      </c>
      <c r="AQ121" s="161">
        <f t="shared" si="37"/>
        <v>2.457164106524786</v>
      </c>
      <c r="AR121" s="161">
        <f t="shared" si="37"/>
        <v>2.7038946004795901</v>
      </c>
      <c r="AS121" s="161">
        <f t="shared" si="38"/>
        <v>0.93369565217391304</v>
      </c>
      <c r="AT121" s="161">
        <f t="shared" si="39"/>
        <v>1.066304347826087</v>
      </c>
      <c r="AU121" s="64"/>
      <c r="AV121" s="64"/>
      <c r="AX121" s="165"/>
    </row>
    <row r="122" spans="38:50" x14ac:dyDescent="0.25">
      <c r="AL122" s="173" t="s">
        <v>663</v>
      </c>
      <c r="AM122" s="59">
        <f>SUM(AM116:AM121)</f>
        <v>6710900</v>
      </c>
      <c r="AN122" s="59">
        <f>SUM(AN116:AN121)</f>
        <v>9793100</v>
      </c>
      <c r="AO122" s="59">
        <f>SUM(AO116:AO121)</f>
        <v>34542900</v>
      </c>
      <c r="AP122" s="59">
        <f>SUM(AP116:AP121)</f>
        <v>91487100</v>
      </c>
      <c r="AQ122" s="170">
        <f t="shared" si="37"/>
        <v>19.427726102903925</v>
      </c>
      <c r="AR122" s="170">
        <f t="shared" si="37"/>
        <v>10.704350668017677</v>
      </c>
      <c r="AS122" s="170">
        <f>AM122/AVERAGE(AM122:AN122)</f>
        <v>0.8132452738730005</v>
      </c>
      <c r="AT122" s="170">
        <f t="shared" si="39"/>
        <v>1.1867547261269995</v>
      </c>
      <c r="AU122" s="228" t="s">
        <v>673</v>
      </c>
      <c r="AV122" s="171" t="s">
        <v>670</v>
      </c>
      <c r="AW122" s="161">
        <f>AN122/AM122</f>
        <v>1.4592826595538602</v>
      </c>
      <c r="AX122" s="165"/>
    </row>
    <row r="123" spans="38:50" ht="15.75" thickBot="1" x14ac:dyDescent="0.3">
      <c r="AL123" s="178"/>
      <c r="AM123" s="168"/>
      <c r="AN123" s="168"/>
      <c r="AO123" s="168"/>
      <c r="AP123" s="168"/>
      <c r="AQ123" s="167"/>
      <c r="AR123" s="167"/>
      <c r="AS123" s="167"/>
      <c r="AT123" s="167"/>
      <c r="AU123" s="168"/>
      <c r="AV123" s="168"/>
      <c r="AW123" s="168"/>
      <c r="AX123" s="169"/>
    </row>
    <row r="124" spans="38:50" ht="15.75" thickBot="1" x14ac:dyDescent="0.3"/>
    <row r="125" spans="38:50" x14ac:dyDescent="0.25">
      <c r="AL125" s="200" t="s">
        <v>11</v>
      </c>
      <c r="AM125" s="157"/>
      <c r="AN125" s="157"/>
      <c r="AO125" s="157"/>
      <c r="AP125" s="157"/>
      <c r="AQ125" s="197"/>
      <c r="AR125" s="197"/>
      <c r="AS125" s="197"/>
      <c r="AT125" s="197"/>
      <c r="AU125" s="314" t="s">
        <v>667</v>
      </c>
      <c r="AV125" s="314"/>
      <c r="AW125" s="314"/>
      <c r="AX125" s="315"/>
    </row>
    <row r="126" spans="38:50" ht="45" x14ac:dyDescent="0.25">
      <c r="AL126" s="159" t="s">
        <v>654</v>
      </c>
      <c r="AM126" s="121" t="s">
        <v>657</v>
      </c>
      <c r="AN126" s="121" t="s">
        <v>658</v>
      </c>
      <c r="AO126" s="121" t="s">
        <v>659</v>
      </c>
      <c r="AP126" s="121" t="s">
        <v>660</v>
      </c>
      <c r="AQ126" s="71" t="s">
        <v>655</v>
      </c>
      <c r="AR126" s="71" t="s">
        <v>656</v>
      </c>
      <c r="AS126" s="121" t="s">
        <v>661</v>
      </c>
      <c r="AT126" s="121" t="s">
        <v>662</v>
      </c>
      <c r="AU126" s="121" t="s">
        <v>664</v>
      </c>
      <c r="AV126" s="121" t="s">
        <v>665</v>
      </c>
      <c r="AW126" s="121" t="s">
        <v>666</v>
      </c>
      <c r="AX126" s="160" t="s">
        <v>668</v>
      </c>
    </row>
    <row r="127" spans="38:50" x14ac:dyDescent="0.25">
      <c r="AL127" s="159">
        <v>1</v>
      </c>
      <c r="AM127" s="63">
        <v>5835800</v>
      </c>
      <c r="AN127" s="63">
        <v>1310000</v>
      </c>
      <c r="AO127" s="63">
        <v>9083800</v>
      </c>
      <c r="AP127" s="63">
        <v>4577200</v>
      </c>
      <c r="AQ127" s="196">
        <f t="shared" ref="AQ127:AR132" si="40">AM127*100/AO127</f>
        <v>64.244038838371608</v>
      </c>
      <c r="AR127" s="196">
        <f t="shared" si="40"/>
        <v>28.620117102158524</v>
      </c>
      <c r="AS127" s="196">
        <f t="shared" ref="AS127:AS135" si="41">AM127/AVERAGE(AM127:AN127)</f>
        <v>1.6333510593635423</v>
      </c>
      <c r="AT127" s="196">
        <f t="shared" ref="AT127:AT135" si="42">AN127/AVERAGE(AM127:AN127)</f>
        <v>0.36664894063645775</v>
      </c>
      <c r="AU127" s="163">
        <f>TTEST(AM127:AM132,AN127:AN132,2,1)</f>
        <v>0.23515760386642387</v>
      </c>
      <c r="AV127" s="163">
        <f>TTEST(AO127:AO132,AP127:AP132,2,1)</f>
        <v>9.4129169052450751E-2</v>
      </c>
      <c r="AW127" s="163">
        <f>TTEST(AQ127:AQ132,AR127:AR132,2,1)</f>
        <v>0.1100948575310516</v>
      </c>
      <c r="AX127" s="194">
        <f>TTEST(AS127:AS132,AT127:AT132,2,1)</f>
        <v>0.69436470904137182</v>
      </c>
    </row>
    <row r="128" spans="38:50" x14ac:dyDescent="0.25">
      <c r="AL128" s="159">
        <v>2</v>
      </c>
      <c r="AM128" s="192">
        <v>5710000</v>
      </c>
      <c r="AN128" s="192">
        <v>3797600</v>
      </c>
      <c r="AO128" s="192">
        <v>8929990.1400000006</v>
      </c>
      <c r="AP128" s="192">
        <v>6917594.6899999995</v>
      </c>
      <c r="AQ128" s="196">
        <f t="shared" si="40"/>
        <v>63.941839917865792</v>
      </c>
      <c r="AR128" s="196">
        <f t="shared" si="40"/>
        <v>54.897694504851081</v>
      </c>
      <c r="AS128" s="196">
        <f t="shared" si="41"/>
        <v>1.201144347679751</v>
      </c>
      <c r="AT128" s="196">
        <f t="shared" si="42"/>
        <v>0.79885565232024902</v>
      </c>
      <c r="AU128" s="64"/>
      <c r="AV128" s="64"/>
      <c r="AW128" s="64"/>
      <c r="AX128" s="165"/>
    </row>
    <row r="129" spans="38:50" x14ac:dyDescent="0.25">
      <c r="AL129" s="159">
        <v>3</v>
      </c>
      <c r="AM129" s="192">
        <v>124800</v>
      </c>
      <c r="AN129" s="192">
        <v>69597.02</v>
      </c>
      <c r="AO129" s="192">
        <v>748300</v>
      </c>
      <c r="AP129" s="192">
        <v>620597.02</v>
      </c>
      <c r="AQ129" s="196">
        <f t="shared" si="40"/>
        <v>16.677803020179073</v>
      </c>
      <c r="AR129" s="196">
        <f t="shared" si="40"/>
        <v>11.214526940525753</v>
      </c>
      <c r="AS129" s="196">
        <f t="shared" si="41"/>
        <v>1.2839702995447151</v>
      </c>
      <c r="AT129" s="196">
        <f t="shared" si="42"/>
        <v>0.71602970045528469</v>
      </c>
      <c r="AU129" s="64"/>
      <c r="AV129" s="64"/>
      <c r="AW129" s="64"/>
      <c r="AX129" s="165"/>
    </row>
    <row r="130" spans="38:50" x14ac:dyDescent="0.25">
      <c r="AL130" s="159">
        <v>4</v>
      </c>
      <c r="AM130" s="192">
        <v>0</v>
      </c>
      <c r="AN130" s="192">
        <v>396000</v>
      </c>
      <c r="AO130" s="192">
        <v>7935000</v>
      </c>
      <c r="AP130" s="192">
        <v>5776000</v>
      </c>
      <c r="AQ130" s="196">
        <f t="shared" si="40"/>
        <v>0</v>
      </c>
      <c r="AR130" s="196">
        <f t="shared" si="40"/>
        <v>6.8559556786703597</v>
      </c>
      <c r="AS130" s="196">
        <f t="shared" si="41"/>
        <v>0</v>
      </c>
      <c r="AT130" s="196">
        <f t="shared" si="42"/>
        <v>2</v>
      </c>
      <c r="AU130" s="64"/>
      <c r="AV130" s="64"/>
      <c r="AW130" s="64"/>
      <c r="AX130" s="165"/>
    </row>
    <row r="131" spans="38:50" x14ac:dyDescent="0.25">
      <c r="AL131" s="159">
        <v>5</v>
      </c>
      <c r="AM131" s="192">
        <v>184500</v>
      </c>
      <c r="AN131" s="192">
        <v>78200</v>
      </c>
      <c r="AO131" s="192">
        <v>1050500</v>
      </c>
      <c r="AP131" s="192">
        <v>699200</v>
      </c>
      <c r="AQ131" s="196">
        <f t="shared" si="40"/>
        <v>17.563065207044264</v>
      </c>
      <c r="AR131" s="196">
        <f t="shared" si="40"/>
        <v>11.184210526315789</v>
      </c>
      <c r="AS131" s="196">
        <f t="shared" si="41"/>
        <v>1.4046440807004188</v>
      </c>
      <c r="AT131" s="196">
        <f t="shared" si="42"/>
        <v>0.59535591929958132</v>
      </c>
      <c r="AU131" s="64"/>
      <c r="AV131" s="64"/>
      <c r="AW131" s="64"/>
      <c r="AX131" s="165"/>
    </row>
    <row r="132" spans="38:50" x14ac:dyDescent="0.25">
      <c r="AL132" s="159">
        <v>6</v>
      </c>
      <c r="AM132" s="192">
        <v>318000</v>
      </c>
      <c r="AN132" s="192">
        <v>282100</v>
      </c>
      <c r="AO132" s="192">
        <v>557000</v>
      </c>
      <c r="AP132" s="192">
        <v>740600</v>
      </c>
      <c r="AQ132" s="196">
        <f t="shared" si="40"/>
        <v>57.091561938958705</v>
      </c>
      <c r="AR132" s="196">
        <f t="shared" si="40"/>
        <v>38.090737240075612</v>
      </c>
      <c r="AS132" s="196">
        <f t="shared" si="41"/>
        <v>1.0598233627728713</v>
      </c>
      <c r="AT132" s="196">
        <f t="shared" si="42"/>
        <v>0.94017663722712885</v>
      </c>
      <c r="AU132" s="64"/>
      <c r="AV132" s="64"/>
      <c r="AW132" s="64"/>
      <c r="AX132" s="165"/>
    </row>
    <row r="133" spans="38:50" x14ac:dyDescent="0.25">
      <c r="AL133" s="173" t="s">
        <v>663</v>
      </c>
      <c r="AM133" s="201">
        <f>SUM(AM127:AM132)</f>
        <v>12173100</v>
      </c>
      <c r="AN133" s="201">
        <f>SUM(AN127:AN132)</f>
        <v>5933497.0199999996</v>
      </c>
      <c r="AO133" s="201">
        <f>SUM(AO127:AO132)</f>
        <v>28304590.140000001</v>
      </c>
      <c r="AP133" s="201">
        <f>SUM(AP127:AP132)</f>
        <v>19331191.710000001</v>
      </c>
      <c r="AQ133" s="170">
        <f t="shared" ref="AQ133:AR135" si="43">AM133*100/AO133</f>
        <v>43.00751199642702</v>
      </c>
      <c r="AR133" s="170">
        <f t="shared" si="43"/>
        <v>30.693901902233009</v>
      </c>
      <c r="AS133" s="170">
        <f t="shared" si="41"/>
        <v>1.3446038464935142</v>
      </c>
      <c r="AT133" s="170">
        <f t="shared" si="42"/>
        <v>0.65539615350648583</v>
      </c>
      <c r="AU133" s="73" t="s">
        <v>673</v>
      </c>
      <c r="AV133" s="71" t="s">
        <v>670</v>
      </c>
      <c r="AW133" s="161">
        <f>AN133/AM133</f>
        <v>0.48742695122852842</v>
      </c>
      <c r="AX133" s="165"/>
    </row>
    <row r="134" spans="38:50" ht="30" x14ac:dyDescent="0.25">
      <c r="AL134" s="213" t="s">
        <v>669</v>
      </c>
      <c r="AM134" s="39">
        <v>611300</v>
      </c>
      <c r="AN134" s="39">
        <v>517000</v>
      </c>
      <c r="AO134" s="39">
        <v>885300</v>
      </c>
      <c r="AP134" s="39">
        <v>973000</v>
      </c>
      <c r="AQ134" s="170">
        <f t="shared" si="43"/>
        <v>69.050039534621035</v>
      </c>
      <c r="AR134" s="170">
        <f t="shared" si="43"/>
        <v>53.134635149023637</v>
      </c>
      <c r="AS134" s="170">
        <f t="shared" si="41"/>
        <v>1.0835770628378978</v>
      </c>
      <c r="AT134" s="170">
        <f t="shared" si="42"/>
        <v>0.91642293716210232</v>
      </c>
      <c r="AU134" s="71" t="s">
        <v>672</v>
      </c>
      <c r="AV134" s="71" t="s">
        <v>670</v>
      </c>
      <c r="AW134" s="161">
        <f>AN134/AM134</f>
        <v>0.84573858989039752</v>
      </c>
      <c r="AX134" s="165"/>
    </row>
    <row r="135" spans="38:50" ht="30.75" thickBot="1" x14ac:dyDescent="0.3">
      <c r="AL135" s="174" t="s">
        <v>669</v>
      </c>
      <c r="AM135" s="175">
        <v>182300</v>
      </c>
      <c r="AN135" s="175">
        <v>151000.00000000003</v>
      </c>
      <c r="AO135" s="175">
        <v>427300</v>
      </c>
      <c r="AP135" s="175">
        <v>443600</v>
      </c>
      <c r="AQ135" s="167">
        <f t="shared" si="43"/>
        <v>42.663234261642877</v>
      </c>
      <c r="AR135" s="167">
        <f t="shared" si="43"/>
        <v>34.039675383228143</v>
      </c>
      <c r="AS135" s="167">
        <f t="shared" si="41"/>
        <v>1.093909390939094</v>
      </c>
      <c r="AT135" s="167">
        <f t="shared" si="42"/>
        <v>0.90609060906090622</v>
      </c>
      <c r="AU135" s="208" t="s">
        <v>671</v>
      </c>
      <c r="AV135" s="190" t="s">
        <v>670</v>
      </c>
      <c r="AW135" s="199">
        <f>AN135/AM135</f>
        <v>0.82830499177180483</v>
      </c>
      <c r="AX135" s="169"/>
    </row>
    <row r="136" spans="38:50" ht="15.75" thickBot="1" x14ac:dyDescent="0.3"/>
    <row r="137" spans="38:50" x14ac:dyDescent="0.25">
      <c r="AL137" s="200" t="s">
        <v>113</v>
      </c>
      <c r="AM137" s="157"/>
      <c r="AN137" s="157"/>
      <c r="AO137" s="157"/>
      <c r="AP137" s="157"/>
      <c r="AQ137" s="197"/>
      <c r="AR137" s="197"/>
      <c r="AS137" s="197"/>
      <c r="AT137" s="197"/>
      <c r="AU137" s="314" t="s">
        <v>667</v>
      </c>
      <c r="AV137" s="314"/>
      <c r="AW137" s="314"/>
      <c r="AX137" s="315"/>
    </row>
    <row r="138" spans="38:50" ht="45" x14ac:dyDescent="0.25">
      <c r="AL138" s="159" t="s">
        <v>654</v>
      </c>
      <c r="AM138" s="121" t="s">
        <v>657</v>
      </c>
      <c r="AN138" s="121" t="s">
        <v>658</v>
      </c>
      <c r="AO138" s="121" t="s">
        <v>659</v>
      </c>
      <c r="AP138" s="121" t="s">
        <v>660</v>
      </c>
      <c r="AQ138" s="71" t="s">
        <v>655</v>
      </c>
      <c r="AR138" s="71" t="s">
        <v>656</v>
      </c>
      <c r="AS138" s="121" t="s">
        <v>661</v>
      </c>
      <c r="AT138" s="121" t="s">
        <v>662</v>
      </c>
      <c r="AU138" s="121" t="s">
        <v>664</v>
      </c>
      <c r="AV138" s="121" t="s">
        <v>665</v>
      </c>
      <c r="AW138" s="121" t="s">
        <v>666</v>
      </c>
      <c r="AX138" s="160" t="s">
        <v>668</v>
      </c>
    </row>
    <row r="139" spans="38:50" x14ac:dyDescent="0.25">
      <c r="AL139" s="159">
        <v>1</v>
      </c>
      <c r="AM139" s="63">
        <v>3560000</v>
      </c>
      <c r="AN139" s="63">
        <v>3080000</v>
      </c>
      <c r="AO139" s="63">
        <v>5731000</v>
      </c>
      <c r="AP139" s="63">
        <v>5262000</v>
      </c>
      <c r="AQ139" s="196">
        <f t="shared" ref="AQ139:AQ147" si="44">AM139*100/AO139</f>
        <v>62.118303960914325</v>
      </c>
      <c r="AR139" s="196">
        <f t="shared" ref="AR139:AR147" si="45">AN139*100/AP139</f>
        <v>58.532877232991261</v>
      </c>
      <c r="AS139" s="196">
        <f t="shared" ref="AS139:AS147" si="46">AM139/AVERAGE(AM139:AN139)</f>
        <v>1.072289156626506</v>
      </c>
      <c r="AT139" s="196">
        <f t="shared" ref="AT139:AT147" si="47">AN139/AVERAGE(AM139:AN139)</f>
        <v>0.92771084337349397</v>
      </c>
      <c r="AU139" s="163">
        <f>TTEST(AM139:AM144,AN139:AN144,2,1)</f>
        <v>0.27619180168224566</v>
      </c>
      <c r="AV139" s="163">
        <f>TTEST(AO139:AO144,AP139:AP144,2,1)</f>
        <v>0.28724892631007098</v>
      </c>
      <c r="AW139" s="163">
        <f>TTEST(AQ139:AQ144,AR139:AR144,2,1)</f>
        <v>0.8618118821372307</v>
      </c>
      <c r="AX139" s="164">
        <f>TTEST(AS139:AS144,AT139:AT144,2,1)</f>
        <v>3.6835202754470282E-2</v>
      </c>
    </row>
    <row r="140" spans="38:50" x14ac:dyDescent="0.25">
      <c r="AL140" s="159">
        <v>2</v>
      </c>
      <c r="AM140" s="192">
        <v>4010000</v>
      </c>
      <c r="AN140" s="192">
        <v>328000</v>
      </c>
      <c r="AO140" s="192">
        <v>5250000</v>
      </c>
      <c r="AP140" s="192">
        <v>1386800</v>
      </c>
      <c r="AQ140" s="196">
        <f t="shared" si="44"/>
        <v>76.38095238095238</v>
      </c>
      <c r="AR140" s="196">
        <f t="shared" si="45"/>
        <v>23.651571964234208</v>
      </c>
      <c r="AS140" s="196">
        <f t="shared" si="46"/>
        <v>1.8487782388197327</v>
      </c>
      <c r="AT140" s="196">
        <f t="shared" si="47"/>
        <v>0.15122176118026739</v>
      </c>
      <c r="AU140" s="64"/>
      <c r="AV140" s="64"/>
      <c r="AW140" s="64"/>
      <c r="AX140" s="165"/>
    </row>
    <row r="141" spans="38:50" x14ac:dyDescent="0.25">
      <c r="AL141" s="159">
        <v>3</v>
      </c>
      <c r="AM141" s="192">
        <v>97300</v>
      </c>
      <c r="AN141" s="192">
        <v>71400</v>
      </c>
      <c r="AO141" s="192">
        <v>201300</v>
      </c>
      <c r="AP141" s="192">
        <v>71400</v>
      </c>
      <c r="AQ141" s="196">
        <f t="shared" si="44"/>
        <v>48.335817188276202</v>
      </c>
      <c r="AR141" s="196">
        <f t="shared" si="45"/>
        <v>100</v>
      </c>
      <c r="AS141" s="196">
        <f t="shared" si="46"/>
        <v>1.1535269709543567</v>
      </c>
      <c r="AT141" s="196">
        <f t="shared" si="47"/>
        <v>0.84647302904564314</v>
      </c>
      <c r="AU141" s="64"/>
      <c r="AV141" s="64"/>
      <c r="AW141" s="64"/>
      <c r="AX141" s="165"/>
    </row>
    <row r="142" spans="38:50" x14ac:dyDescent="0.25">
      <c r="AL142" s="159">
        <v>4</v>
      </c>
      <c r="AM142" s="192">
        <v>115000</v>
      </c>
      <c r="AN142" s="192">
        <v>68800</v>
      </c>
      <c r="AO142" s="192">
        <v>115000</v>
      </c>
      <c r="AP142" s="192">
        <v>311200</v>
      </c>
      <c r="AQ142" s="196">
        <f t="shared" si="44"/>
        <v>100</v>
      </c>
      <c r="AR142" s="196">
        <f t="shared" si="45"/>
        <v>22.10796915167095</v>
      </c>
      <c r="AS142" s="196">
        <f t="shared" si="46"/>
        <v>1.2513601741022851</v>
      </c>
      <c r="AT142" s="196">
        <f t="shared" si="47"/>
        <v>0.74863982589771494</v>
      </c>
      <c r="AU142" s="64"/>
      <c r="AV142" s="64"/>
      <c r="AW142" s="64"/>
      <c r="AX142" s="165"/>
    </row>
    <row r="143" spans="38:50" x14ac:dyDescent="0.25">
      <c r="AL143" s="159">
        <v>5</v>
      </c>
      <c r="AM143" s="192">
        <v>69400</v>
      </c>
      <c r="AN143" s="192">
        <v>47300</v>
      </c>
      <c r="AO143" s="192">
        <v>165700</v>
      </c>
      <c r="AP143" s="192">
        <v>47300</v>
      </c>
      <c r="AQ143" s="196">
        <f t="shared" si="44"/>
        <v>41.882920941460469</v>
      </c>
      <c r="AR143" s="196">
        <f t="shared" si="45"/>
        <v>100</v>
      </c>
      <c r="AS143" s="196">
        <f t="shared" si="46"/>
        <v>1.1893744644387318</v>
      </c>
      <c r="AT143" s="196">
        <f t="shared" si="47"/>
        <v>0.81062553556126826</v>
      </c>
      <c r="AU143" s="64"/>
      <c r="AV143" s="64"/>
      <c r="AW143" s="64"/>
      <c r="AX143" s="165"/>
    </row>
    <row r="144" spans="38:50" x14ac:dyDescent="0.25">
      <c r="AL144" s="159">
        <v>6</v>
      </c>
      <c r="AM144" s="192">
        <v>166500</v>
      </c>
      <c r="AN144" s="192">
        <v>58800</v>
      </c>
      <c r="AO144" s="192">
        <v>166500</v>
      </c>
      <c r="AP144" s="192">
        <v>58800</v>
      </c>
      <c r="AQ144" s="196">
        <f t="shared" si="44"/>
        <v>100</v>
      </c>
      <c r="AR144" s="196">
        <f t="shared" si="45"/>
        <v>100</v>
      </c>
      <c r="AS144" s="196">
        <f t="shared" si="46"/>
        <v>1.478029294274301</v>
      </c>
      <c r="AT144" s="196">
        <f t="shared" si="47"/>
        <v>0.52197070572569904</v>
      </c>
      <c r="AU144" s="64"/>
      <c r="AV144" s="64"/>
      <c r="AW144" s="64"/>
      <c r="AX144" s="165"/>
    </row>
    <row r="145" spans="38:50" x14ac:dyDescent="0.25">
      <c r="AL145" s="173" t="s">
        <v>663</v>
      </c>
      <c r="AM145" s="201">
        <f>SUM(AM139:AM144)</f>
        <v>8018200</v>
      </c>
      <c r="AN145" s="201">
        <f>SUM(AN139:AN144)</f>
        <v>3654300</v>
      </c>
      <c r="AO145" s="201">
        <f>SUM(AO139:AO144)</f>
        <v>11629500</v>
      </c>
      <c r="AP145" s="201">
        <f>SUM(AP139:AP144)</f>
        <v>7137500</v>
      </c>
      <c r="AQ145" s="170">
        <f t="shared" si="44"/>
        <v>68.94707425082764</v>
      </c>
      <c r="AR145" s="170">
        <f t="shared" si="45"/>
        <v>51.198598949211906</v>
      </c>
      <c r="AS145" s="170">
        <f t="shared" si="46"/>
        <v>1.3738616406082673</v>
      </c>
      <c r="AT145" s="170">
        <f t="shared" si="47"/>
        <v>0.62613835939173268</v>
      </c>
      <c r="AU145" s="73" t="s">
        <v>673</v>
      </c>
      <c r="AV145" s="71" t="s">
        <v>670</v>
      </c>
      <c r="AW145" s="161">
        <f>AN145/AM145</f>
        <v>0.4557506672320471</v>
      </c>
      <c r="AX145" s="165"/>
    </row>
    <row r="146" spans="38:50" ht="30" x14ac:dyDescent="0.25">
      <c r="AL146" s="213" t="s">
        <v>669</v>
      </c>
      <c r="AM146" s="39">
        <v>14760000</v>
      </c>
      <c r="AN146" s="39">
        <v>7357620</v>
      </c>
      <c r="AO146" s="39">
        <v>17981600</v>
      </c>
      <c r="AP146" s="39">
        <v>9368720</v>
      </c>
      <c r="AQ146" s="170">
        <f t="shared" si="44"/>
        <v>82.083907994839166</v>
      </c>
      <c r="AR146" s="170">
        <f t="shared" si="45"/>
        <v>78.533887233261325</v>
      </c>
      <c r="AS146" s="170">
        <f t="shared" si="46"/>
        <v>1.3346824839200602</v>
      </c>
      <c r="AT146" s="170">
        <f t="shared" si="47"/>
        <v>0.66531751607993983</v>
      </c>
      <c r="AU146" s="71" t="s">
        <v>672</v>
      </c>
      <c r="AV146" s="71" t="s">
        <v>670</v>
      </c>
      <c r="AW146" s="161">
        <f>AN146/AM146</f>
        <v>0.49848373983739835</v>
      </c>
      <c r="AX146" s="165"/>
    </row>
    <row r="147" spans="38:50" ht="30.75" thickBot="1" x14ac:dyDescent="0.3">
      <c r="AL147" s="174" t="s">
        <v>669</v>
      </c>
      <c r="AM147" s="175">
        <v>3320000</v>
      </c>
      <c r="AN147" s="175">
        <v>1080199.9999999998</v>
      </c>
      <c r="AO147" s="175">
        <v>7264800</v>
      </c>
      <c r="AP147" s="175">
        <v>2757200</v>
      </c>
      <c r="AQ147" s="167">
        <f t="shared" si="44"/>
        <v>45.69981279594758</v>
      </c>
      <c r="AR147" s="167">
        <f t="shared" si="45"/>
        <v>39.1774263745829</v>
      </c>
      <c r="AS147" s="167">
        <f t="shared" si="46"/>
        <v>1.5090223171674015</v>
      </c>
      <c r="AT147" s="167">
        <f t="shared" si="47"/>
        <v>0.49097768283259841</v>
      </c>
      <c r="AU147" s="208" t="s">
        <v>671</v>
      </c>
      <c r="AV147" s="176" t="s">
        <v>670</v>
      </c>
      <c r="AW147" s="167">
        <f>AN147/AM147</f>
        <v>0.32536144578313247</v>
      </c>
      <c r="AX147" s="169"/>
    </row>
  </sheetData>
  <mergeCells count="19">
    <mergeCell ref="B2:E2"/>
    <mergeCell ref="B1:U1"/>
    <mergeCell ref="AU1:AX1"/>
    <mergeCell ref="V1:Y1"/>
    <mergeCell ref="Z1:AC1"/>
    <mergeCell ref="N2:Q2"/>
    <mergeCell ref="V2:Y2"/>
    <mergeCell ref="R2:U2"/>
    <mergeCell ref="Z2:AC2"/>
    <mergeCell ref="F2:I2"/>
    <mergeCell ref="J2:M2"/>
    <mergeCell ref="AU14:AX14"/>
    <mergeCell ref="AU83:AX83"/>
    <mergeCell ref="AU94:AX94"/>
    <mergeCell ref="AU125:AX125"/>
    <mergeCell ref="AU137:AX137"/>
    <mergeCell ref="AU41:AX41"/>
    <mergeCell ref="AU47:AX47"/>
    <mergeCell ref="AU60:AX6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2"/>
  <sheetViews>
    <sheetView workbookViewId="0">
      <selection sqref="A1:U1"/>
    </sheetView>
  </sheetViews>
  <sheetFormatPr defaultRowHeight="15" x14ac:dyDescent="0.25"/>
  <cols>
    <col min="1" max="1" customWidth="true" width="30.0" collapsed="true"/>
    <col min="5" max="5" style="11" width="9.140625" collapsed="true"/>
    <col min="9" max="9" style="11" width="9.140625" collapsed="true"/>
    <col min="13" max="13" style="11" width="9.140625" collapsed="true"/>
    <col min="17" max="17" style="6" width="9.140625" collapsed="true"/>
    <col min="18" max="20" style="64" width="9.140625" collapsed="true"/>
    <col min="21" max="21" style="6" width="9.140625" collapsed="true"/>
    <col min="25" max="25" style="6" width="9.140625" collapsed="true"/>
    <col min="29" max="29" style="6" width="9.140625" collapsed="true"/>
    <col min="31" max="31" bestFit="true" customWidth="true" width="11.5703125" collapsed="true"/>
    <col min="33" max="33" bestFit="true" customWidth="true" style="6" width="11.5703125" collapsed="true"/>
    <col min="35" max="35" bestFit="true" customWidth="true" width="11.5703125" collapsed="true"/>
    <col min="37" max="37" bestFit="true" customWidth="true" style="6" width="10.5703125" collapsed="true"/>
    <col min="38" max="38" customWidth="true" width="10.28515625" collapsed="true"/>
    <col min="47" max="47" bestFit="true" customWidth="true" width="12.5703125" collapsed="true"/>
    <col min="49" max="49" bestFit="true" customWidth="true" width="11.42578125" collapsed="true"/>
    <col min="50" max="50" customWidth="true" width="11.85546875" collapsed="true"/>
  </cols>
  <sheetData>
    <row r="1" spans="1:50" ht="32.25" customHeight="1" x14ac:dyDescent="0.25">
      <c r="A1" s="325" t="s">
        <v>747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7"/>
      <c r="V1" s="323"/>
      <c r="W1" s="321"/>
      <c r="X1" s="321"/>
      <c r="Y1" s="322"/>
      <c r="Z1" s="323"/>
      <c r="AA1" s="321"/>
      <c r="AB1" s="321"/>
      <c r="AC1" s="322"/>
      <c r="AK1" s="64"/>
      <c r="AL1" s="200" t="s">
        <v>63</v>
      </c>
      <c r="AM1" s="157"/>
      <c r="AN1" s="157"/>
      <c r="AO1" s="157"/>
      <c r="AP1" s="157"/>
      <c r="AQ1" s="157"/>
      <c r="AR1" s="157"/>
      <c r="AS1" s="158"/>
      <c r="AT1" s="158"/>
      <c r="AU1" s="314" t="s">
        <v>667</v>
      </c>
      <c r="AV1" s="314"/>
      <c r="AW1" s="314"/>
      <c r="AX1" s="315"/>
    </row>
    <row r="2" spans="1:50" s="10" customFormat="1" ht="30" customHeight="1" x14ac:dyDescent="0.25">
      <c r="A2" s="302" t="s">
        <v>745</v>
      </c>
      <c r="B2" s="316" t="s">
        <v>738</v>
      </c>
      <c r="C2" s="316"/>
      <c r="D2" s="316"/>
      <c r="E2" s="316"/>
      <c r="F2" s="316" t="s">
        <v>739</v>
      </c>
      <c r="G2" s="316"/>
      <c r="H2" s="316"/>
      <c r="I2" s="316"/>
      <c r="J2" s="316" t="s">
        <v>740</v>
      </c>
      <c r="K2" s="316"/>
      <c r="L2" s="316"/>
      <c r="M2" s="316"/>
      <c r="N2" s="324" t="s">
        <v>741</v>
      </c>
      <c r="O2" s="324"/>
      <c r="P2" s="324"/>
      <c r="Q2" s="324"/>
      <c r="R2" s="324" t="s">
        <v>742</v>
      </c>
      <c r="S2" s="324"/>
      <c r="T2" s="324"/>
      <c r="U2" s="324"/>
      <c r="V2" s="324" t="s">
        <v>743</v>
      </c>
      <c r="W2" s="324"/>
      <c r="X2" s="324"/>
      <c r="Y2" s="324"/>
      <c r="Z2" s="324" t="s">
        <v>744</v>
      </c>
      <c r="AA2" s="324"/>
      <c r="AB2" s="324"/>
      <c r="AC2" s="324"/>
      <c r="AD2" s="10" t="s">
        <v>231</v>
      </c>
      <c r="AE2" s="10" t="s">
        <v>232</v>
      </c>
      <c r="AF2" s="10" t="s">
        <v>231</v>
      </c>
      <c r="AG2" s="11" t="s">
        <v>232</v>
      </c>
      <c r="AH2" s="10" t="s">
        <v>231</v>
      </c>
      <c r="AI2" s="10" t="s">
        <v>232</v>
      </c>
      <c r="AJ2" s="10" t="s">
        <v>231</v>
      </c>
      <c r="AK2" s="71" t="s">
        <v>232</v>
      </c>
      <c r="AL2" s="159" t="s">
        <v>654</v>
      </c>
      <c r="AM2" s="121" t="s">
        <v>657</v>
      </c>
      <c r="AN2" s="121" t="s">
        <v>658</v>
      </c>
      <c r="AO2" s="121" t="s">
        <v>659</v>
      </c>
      <c r="AP2" s="121" t="s">
        <v>660</v>
      </c>
      <c r="AQ2" s="71" t="s">
        <v>655</v>
      </c>
      <c r="AR2" s="71" t="s">
        <v>656</v>
      </c>
      <c r="AS2" s="121" t="s">
        <v>661</v>
      </c>
      <c r="AT2" s="121" t="s">
        <v>662</v>
      </c>
      <c r="AU2" s="121" t="s">
        <v>664</v>
      </c>
      <c r="AV2" s="121" t="s">
        <v>665</v>
      </c>
      <c r="AW2" s="121" t="s">
        <v>666</v>
      </c>
      <c r="AX2" s="160" t="s">
        <v>668</v>
      </c>
    </row>
    <row r="3" spans="1:50" ht="30" x14ac:dyDescent="0.25">
      <c r="A3" s="277" t="s">
        <v>230</v>
      </c>
      <c r="B3" s="27" t="s">
        <v>216</v>
      </c>
      <c r="C3" s="27" t="s">
        <v>218</v>
      </c>
      <c r="D3" s="27" t="s">
        <v>217</v>
      </c>
      <c r="E3" s="69" t="s">
        <v>219</v>
      </c>
      <c r="F3" s="27" t="s">
        <v>216</v>
      </c>
      <c r="G3" s="27" t="s">
        <v>218</v>
      </c>
      <c r="H3" s="27" t="s">
        <v>217</v>
      </c>
      <c r="I3" s="69" t="s">
        <v>219</v>
      </c>
      <c r="J3" s="27" t="s">
        <v>216</v>
      </c>
      <c r="K3" s="27" t="s">
        <v>218</v>
      </c>
      <c r="L3" s="27" t="s">
        <v>217</v>
      </c>
      <c r="M3" s="69" t="s">
        <v>219</v>
      </c>
      <c r="N3" s="27" t="s">
        <v>216</v>
      </c>
      <c r="O3" s="27" t="s">
        <v>218</v>
      </c>
      <c r="P3" s="27" t="s">
        <v>217</v>
      </c>
      <c r="Q3" s="69" t="s">
        <v>219</v>
      </c>
      <c r="R3" s="27" t="s">
        <v>216</v>
      </c>
      <c r="S3" s="27" t="s">
        <v>218</v>
      </c>
      <c r="T3" s="27" t="s">
        <v>217</v>
      </c>
      <c r="U3" s="69" t="s">
        <v>219</v>
      </c>
      <c r="V3" s="27" t="s">
        <v>216</v>
      </c>
      <c r="W3" s="27" t="s">
        <v>244</v>
      </c>
      <c r="X3" s="27" t="s">
        <v>217</v>
      </c>
      <c r="Y3" s="69" t="s">
        <v>219</v>
      </c>
      <c r="Z3" s="27" t="s">
        <v>216</v>
      </c>
      <c r="AA3" s="27" t="s">
        <v>218</v>
      </c>
      <c r="AB3" s="27" t="s">
        <v>217</v>
      </c>
      <c r="AC3" s="69" t="s">
        <v>219</v>
      </c>
      <c r="AD3" s="27" t="s">
        <v>216</v>
      </c>
      <c r="AE3" s="27" t="s">
        <v>233</v>
      </c>
      <c r="AF3" s="27" t="s">
        <v>218</v>
      </c>
      <c r="AG3" s="69" t="s">
        <v>235</v>
      </c>
      <c r="AH3" s="27" t="s">
        <v>217</v>
      </c>
      <c r="AI3" s="27" t="s">
        <v>234</v>
      </c>
      <c r="AJ3" s="27" t="s">
        <v>219</v>
      </c>
      <c r="AK3" s="122" t="s">
        <v>236</v>
      </c>
      <c r="AL3" s="159">
        <v>1</v>
      </c>
      <c r="AM3" s="63">
        <v>5954070</v>
      </c>
      <c r="AN3" s="63">
        <v>9011600</v>
      </c>
      <c r="AO3" s="63">
        <v>25919670</v>
      </c>
      <c r="AP3" s="63">
        <v>27318600</v>
      </c>
      <c r="AQ3" s="161">
        <f>AM3*100/AO3</f>
        <v>22.971241532010247</v>
      </c>
      <c r="AR3" s="161">
        <f>AN3*100/AP3</f>
        <v>32.987049116719014</v>
      </c>
      <c r="AS3" s="161">
        <f>AM3/AVERAGE(AM3:AN3)</f>
        <v>0.79569708539610995</v>
      </c>
      <c r="AT3" s="161">
        <f>AN3/AVERAGE(AM3:AN3)</f>
        <v>1.2043029146038902</v>
      </c>
      <c r="AU3" s="207">
        <f>TTEST(AM3:AM8,AN3:AN8,2,1)</f>
        <v>0.35328274958214889</v>
      </c>
      <c r="AV3" s="163">
        <f>TTEST(AO3:AO8,AP3:AP8,2,1)</f>
        <v>0.40081179220634139</v>
      </c>
      <c r="AW3" s="163">
        <f>TTEST(AQ3:AQ9,AR3:AR9,2,1)</f>
        <v>0.43933029820521197</v>
      </c>
      <c r="AX3" s="206">
        <f>TTEST(AS3:AS11,AT3:AT11,2,1)</f>
        <v>0.85069854338863493</v>
      </c>
    </row>
    <row r="4" spans="1:50" x14ac:dyDescent="0.25">
      <c r="A4" s="28" t="s">
        <v>177</v>
      </c>
      <c r="B4" s="36">
        <v>5282680</v>
      </c>
      <c r="C4" s="36">
        <v>98546680</v>
      </c>
      <c r="D4" s="36">
        <v>362903110</v>
      </c>
      <c r="E4" s="72">
        <v>2948731410</v>
      </c>
      <c r="F4" s="36">
        <v>12451550</v>
      </c>
      <c r="G4" s="36">
        <v>57823870</v>
      </c>
      <c r="H4" s="36">
        <v>5707030</v>
      </c>
      <c r="I4" s="72">
        <v>46827030</v>
      </c>
      <c r="J4" s="36">
        <v>4449830</v>
      </c>
      <c r="K4" s="36">
        <v>237040130</v>
      </c>
      <c r="L4" s="36">
        <v>427600</v>
      </c>
      <c r="M4" s="72">
        <v>23207850</v>
      </c>
      <c r="N4" s="38">
        <v>0</v>
      </c>
      <c r="O4" s="38">
        <v>0</v>
      </c>
      <c r="P4" s="38">
        <v>0</v>
      </c>
      <c r="Q4" s="79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  <c r="W4" s="38">
        <v>0</v>
      </c>
      <c r="X4" s="38">
        <v>0</v>
      </c>
      <c r="Y4" s="38">
        <v>0</v>
      </c>
      <c r="Z4" s="38">
        <v>0</v>
      </c>
      <c r="AA4" s="38">
        <v>0</v>
      </c>
      <c r="AB4" s="38">
        <v>0</v>
      </c>
      <c r="AC4" s="38">
        <v>0</v>
      </c>
      <c r="AD4" s="125">
        <f t="shared" ref="AD4:AD13" si="0">AVERAGE(F4, J4,N4,R4,V4,Z4)</f>
        <v>2816896.6666666665</v>
      </c>
      <c r="AE4" s="125">
        <f t="shared" ref="AE4:AE13" si="1">STDEV(F4,J4,N4,R4,V4,Z4)</f>
        <v>5044455.2420917237</v>
      </c>
      <c r="AF4" s="125">
        <f t="shared" ref="AF4:AF13" si="2">AVERAGE(G4,K4,O4,S4,W4,AA4)</f>
        <v>49144000</v>
      </c>
      <c r="AG4" s="126">
        <f t="shared" ref="AG4:AG13" si="3">STDEV(G4,K4,O4,S4,W4,AA4)</f>
        <v>94911355.228121981</v>
      </c>
      <c r="AH4" s="125">
        <f t="shared" ref="AH4:AH13" si="4">AVERAGE(H4,L4,P4,T4,X4,AB4)</f>
        <v>1022438.3333333334</v>
      </c>
      <c r="AI4" s="125">
        <f t="shared" ref="AI4:AI13" si="5">STDEV(H4,L4,P4,T4,X4,AB4)</f>
        <v>2301336.6684639314</v>
      </c>
      <c r="AJ4" s="125">
        <f t="shared" ref="AJ4:AJ13" si="6">AVERAGE(I4,M4,Q4,U4,Y4,AC4)</f>
        <v>11672480</v>
      </c>
      <c r="AK4" s="127">
        <f t="shared" ref="AK4:AK13" si="7">STDEV(I4,M4,Q4,U4,Y4,AC4)</f>
        <v>19564735.133095976</v>
      </c>
      <c r="AL4" s="159">
        <v>2</v>
      </c>
      <c r="AM4" s="63">
        <v>2574505.0499999998</v>
      </c>
      <c r="AN4" s="63">
        <v>2906050</v>
      </c>
      <c r="AO4" s="63">
        <v>28526905.050000001</v>
      </c>
      <c r="AP4" s="63">
        <v>18293050</v>
      </c>
      <c r="AQ4" s="161">
        <f t="shared" ref="AQ4:AR9" si="8">AM4*100/AO4</f>
        <v>9.02483127941003</v>
      </c>
      <c r="AR4" s="161">
        <f t="shared" si="8"/>
        <v>15.886087885836425</v>
      </c>
      <c r="AS4" s="161">
        <f t="shared" ref="AS4:AS9" si="9">AM4/AVERAGE(AM4:AN4)</f>
        <v>0.93950522401923497</v>
      </c>
      <c r="AT4" s="161">
        <f t="shared" ref="AT4:AT9" si="10">AN4/AVERAGE(AM4:AN4)</f>
        <v>1.060494775980765</v>
      </c>
      <c r="AU4" s="64"/>
      <c r="AV4" s="64"/>
      <c r="AW4" s="64"/>
      <c r="AX4" s="165"/>
    </row>
    <row r="5" spans="1:50" x14ac:dyDescent="0.25">
      <c r="A5" s="28" t="s">
        <v>63</v>
      </c>
      <c r="B5" s="36">
        <v>1461650</v>
      </c>
      <c r="C5" s="36">
        <v>43428050</v>
      </c>
      <c r="D5" s="36">
        <v>68281890</v>
      </c>
      <c r="E5" s="72">
        <v>147834890</v>
      </c>
      <c r="F5" s="36">
        <v>5954070</v>
      </c>
      <c r="G5" s="36">
        <v>25919670</v>
      </c>
      <c r="H5" s="36">
        <v>9011600</v>
      </c>
      <c r="I5" s="72">
        <v>27318600</v>
      </c>
      <c r="J5" s="36">
        <v>2574505.0499999998</v>
      </c>
      <c r="K5" s="36">
        <v>28526905.050000001</v>
      </c>
      <c r="L5" s="36">
        <v>2906050</v>
      </c>
      <c r="M5" s="72">
        <v>18293050</v>
      </c>
      <c r="N5" s="36">
        <v>23900</v>
      </c>
      <c r="O5" s="1">
        <v>115200</v>
      </c>
      <c r="P5" s="1">
        <v>6780</v>
      </c>
      <c r="Q5" s="7">
        <v>73180</v>
      </c>
      <c r="R5" s="59">
        <v>383000</v>
      </c>
      <c r="S5" s="59">
        <v>822000</v>
      </c>
      <c r="T5" s="59">
        <v>158000</v>
      </c>
      <c r="U5" s="7">
        <v>299000</v>
      </c>
      <c r="V5" s="1">
        <v>4790</v>
      </c>
      <c r="W5" s="1">
        <v>117790</v>
      </c>
      <c r="X5" s="1">
        <v>0</v>
      </c>
      <c r="Y5" s="7">
        <v>53700</v>
      </c>
      <c r="Z5" s="1">
        <v>0</v>
      </c>
      <c r="AA5" s="1">
        <v>264000</v>
      </c>
      <c r="AB5" s="1">
        <v>0</v>
      </c>
      <c r="AC5" s="7">
        <v>107000</v>
      </c>
      <c r="AD5" s="125">
        <f t="shared" si="0"/>
        <v>1490044.175</v>
      </c>
      <c r="AE5" s="125">
        <f t="shared" si="1"/>
        <v>2404367.6553625036</v>
      </c>
      <c r="AF5" s="125">
        <f t="shared" si="2"/>
        <v>9294260.8416666668</v>
      </c>
      <c r="AG5" s="126">
        <f t="shared" si="3"/>
        <v>13914642.80969573</v>
      </c>
      <c r="AH5" s="125">
        <f t="shared" si="4"/>
        <v>2013738.3333333333</v>
      </c>
      <c r="AI5" s="125">
        <f t="shared" si="5"/>
        <v>3615196.223722395</v>
      </c>
      <c r="AJ5" s="125">
        <f t="shared" si="6"/>
        <v>7690755</v>
      </c>
      <c r="AK5" s="127">
        <f t="shared" si="7"/>
        <v>12051260.502078196</v>
      </c>
      <c r="AL5" s="159">
        <v>3</v>
      </c>
      <c r="AM5" s="63">
        <v>23900</v>
      </c>
      <c r="AN5" s="63">
        <v>6780</v>
      </c>
      <c r="AO5" s="63">
        <v>115200</v>
      </c>
      <c r="AP5" s="63">
        <v>73180</v>
      </c>
      <c r="AQ5" s="161">
        <f t="shared" si="8"/>
        <v>20.746527777777779</v>
      </c>
      <c r="AR5" s="161">
        <f t="shared" si="8"/>
        <v>9.2648264553156601</v>
      </c>
      <c r="AS5" s="161">
        <f t="shared" si="9"/>
        <v>1.5580182529335072</v>
      </c>
      <c r="AT5" s="161">
        <f t="shared" si="10"/>
        <v>0.44198174706649285</v>
      </c>
      <c r="AU5" s="64"/>
      <c r="AV5" s="64"/>
      <c r="AW5" s="64"/>
      <c r="AX5" s="165"/>
    </row>
    <row r="6" spans="1:50" x14ac:dyDescent="0.25">
      <c r="A6" s="28" t="s">
        <v>227</v>
      </c>
      <c r="B6" s="36">
        <v>15780</v>
      </c>
      <c r="C6" s="36">
        <v>12215780</v>
      </c>
      <c r="D6" s="36">
        <v>628620</v>
      </c>
      <c r="E6" s="72">
        <v>729158620</v>
      </c>
      <c r="F6" s="36">
        <v>0</v>
      </c>
      <c r="G6" s="36">
        <v>0</v>
      </c>
      <c r="H6" s="36">
        <v>0</v>
      </c>
      <c r="I6" s="279">
        <v>0</v>
      </c>
      <c r="J6" s="36">
        <v>0</v>
      </c>
      <c r="K6" s="36">
        <v>0</v>
      </c>
      <c r="L6" s="36">
        <v>0</v>
      </c>
      <c r="M6" s="279">
        <v>0</v>
      </c>
      <c r="N6" s="38">
        <v>0</v>
      </c>
      <c r="O6" s="38">
        <v>0</v>
      </c>
      <c r="P6" s="38">
        <v>0</v>
      </c>
      <c r="Q6" s="79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38">
        <v>0</v>
      </c>
      <c r="AA6" s="38">
        <v>0</v>
      </c>
      <c r="AB6" s="38">
        <v>0</v>
      </c>
      <c r="AC6" s="38">
        <v>0</v>
      </c>
      <c r="AD6" s="125">
        <f t="shared" si="0"/>
        <v>0</v>
      </c>
      <c r="AE6" s="125">
        <f t="shared" si="1"/>
        <v>0</v>
      </c>
      <c r="AF6" s="125">
        <f t="shared" si="2"/>
        <v>0</v>
      </c>
      <c r="AG6" s="126">
        <f t="shared" si="3"/>
        <v>0</v>
      </c>
      <c r="AH6" s="125">
        <f t="shared" si="4"/>
        <v>0</v>
      </c>
      <c r="AI6" s="125">
        <f t="shared" si="5"/>
        <v>0</v>
      </c>
      <c r="AJ6" s="125">
        <f t="shared" si="6"/>
        <v>0</v>
      </c>
      <c r="AK6" s="127">
        <f t="shared" si="7"/>
        <v>0</v>
      </c>
      <c r="AL6" s="159">
        <v>4</v>
      </c>
      <c r="AM6" s="63">
        <v>383000</v>
      </c>
      <c r="AN6" s="63">
        <v>158000</v>
      </c>
      <c r="AO6" s="63">
        <v>822000</v>
      </c>
      <c r="AP6" s="63">
        <v>299000</v>
      </c>
      <c r="AQ6" s="161">
        <f t="shared" si="8"/>
        <v>46.593673965936738</v>
      </c>
      <c r="AR6" s="161">
        <f t="shared" si="8"/>
        <v>52.842809364548494</v>
      </c>
      <c r="AS6" s="161">
        <f t="shared" si="9"/>
        <v>1.4158964879852125</v>
      </c>
      <c r="AT6" s="161">
        <f t="shared" si="10"/>
        <v>0.58410351201478738</v>
      </c>
      <c r="AU6" s="64"/>
      <c r="AV6" s="64"/>
      <c r="AW6" s="64"/>
      <c r="AX6" s="165"/>
    </row>
    <row r="7" spans="1:50" x14ac:dyDescent="0.25">
      <c r="A7" s="28" t="s">
        <v>228</v>
      </c>
      <c r="B7" s="38">
        <v>21100</v>
      </c>
      <c r="C7" s="36">
        <v>21100</v>
      </c>
      <c r="D7" s="38">
        <v>27300</v>
      </c>
      <c r="E7" s="72">
        <v>27300</v>
      </c>
      <c r="F7" s="38">
        <v>0</v>
      </c>
      <c r="G7" s="38">
        <v>0</v>
      </c>
      <c r="H7" s="38">
        <v>79100</v>
      </c>
      <c r="I7" s="72">
        <v>79100</v>
      </c>
      <c r="J7" s="38">
        <v>100000</v>
      </c>
      <c r="K7" s="38">
        <v>100000</v>
      </c>
      <c r="L7" s="38">
        <v>107000</v>
      </c>
      <c r="M7" s="79">
        <v>107000</v>
      </c>
      <c r="N7" s="40">
        <v>0</v>
      </c>
      <c r="O7" s="40">
        <v>0</v>
      </c>
      <c r="P7" s="40">
        <v>0</v>
      </c>
      <c r="Q7" s="72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40">
        <v>0</v>
      </c>
      <c r="AA7" s="40">
        <v>0</v>
      </c>
      <c r="AB7" s="40">
        <v>0</v>
      </c>
      <c r="AC7" s="72">
        <v>0</v>
      </c>
      <c r="AD7" s="125">
        <f t="shared" si="0"/>
        <v>16666.666666666668</v>
      </c>
      <c r="AE7" s="125">
        <f t="shared" si="1"/>
        <v>40824.829046386301</v>
      </c>
      <c r="AF7" s="125">
        <f t="shared" si="2"/>
        <v>16666.666666666668</v>
      </c>
      <c r="AG7" s="126">
        <f t="shared" si="3"/>
        <v>40824.829046386301</v>
      </c>
      <c r="AH7" s="125">
        <f t="shared" si="4"/>
        <v>31016.666666666668</v>
      </c>
      <c r="AI7" s="125">
        <f t="shared" si="5"/>
        <v>48854.085465462013</v>
      </c>
      <c r="AJ7" s="125">
        <f t="shared" si="6"/>
        <v>31016.666666666668</v>
      </c>
      <c r="AK7" s="127">
        <f t="shared" si="7"/>
        <v>48854.085465462013</v>
      </c>
      <c r="AL7" s="159">
        <v>5</v>
      </c>
      <c r="AM7" s="63">
        <v>4790</v>
      </c>
      <c r="AN7" s="63">
        <v>0</v>
      </c>
      <c r="AO7" s="63">
        <v>117790</v>
      </c>
      <c r="AP7" s="63">
        <v>53700</v>
      </c>
      <c r="AQ7" s="161">
        <f t="shared" si="8"/>
        <v>4.0665591306562527</v>
      </c>
      <c r="AR7" s="161">
        <f t="shared" si="8"/>
        <v>0</v>
      </c>
      <c r="AS7" s="161">
        <f t="shared" si="9"/>
        <v>2</v>
      </c>
      <c r="AT7" s="161">
        <f t="shared" si="10"/>
        <v>0</v>
      </c>
      <c r="AU7" s="64"/>
      <c r="AV7" s="64"/>
      <c r="AW7" s="64"/>
      <c r="AX7" s="165"/>
    </row>
    <row r="8" spans="1:50" ht="30" x14ac:dyDescent="0.25">
      <c r="A8" s="278" t="s">
        <v>229</v>
      </c>
      <c r="B8" s="40">
        <v>62700</v>
      </c>
      <c r="C8" s="37">
        <v>19453700</v>
      </c>
      <c r="D8" s="40">
        <v>44690</v>
      </c>
      <c r="E8" s="72">
        <v>109254690</v>
      </c>
      <c r="F8" s="40">
        <v>34600</v>
      </c>
      <c r="G8" s="37">
        <v>3334600</v>
      </c>
      <c r="H8" s="40">
        <v>15740</v>
      </c>
      <c r="I8" s="72">
        <v>6701740</v>
      </c>
      <c r="J8" s="40">
        <v>0</v>
      </c>
      <c r="K8" s="37">
        <v>3640000</v>
      </c>
      <c r="L8" s="40">
        <v>15020</v>
      </c>
      <c r="M8" s="72">
        <v>4544020</v>
      </c>
      <c r="N8" s="40">
        <f>F8*9</f>
        <v>311400</v>
      </c>
      <c r="O8" s="40">
        <f t="shared" ref="O8:U8" si="11">G8*9</f>
        <v>30011400</v>
      </c>
      <c r="P8" s="40">
        <f t="shared" si="11"/>
        <v>141660</v>
      </c>
      <c r="Q8" s="72">
        <f t="shared" si="11"/>
        <v>60315660</v>
      </c>
      <c r="R8" s="40">
        <f t="shared" si="11"/>
        <v>0</v>
      </c>
      <c r="S8" s="40">
        <f t="shared" si="11"/>
        <v>32760000</v>
      </c>
      <c r="T8" s="40">
        <f t="shared" si="11"/>
        <v>135180</v>
      </c>
      <c r="U8" s="72">
        <f t="shared" si="11"/>
        <v>40896180</v>
      </c>
      <c r="V8" s="138">
        <v>0</v>
      </c>
      <c r="W8" s="138">
        <v>0</v>
      </c>
      <c r="X8" s="138">
        <v>0</v>
      </c>
      <c r="Y8" s="138">
        <v>0</v>
      </c>
      <c r="Z8" s="138">
        <v>0</v>
      </c>
      <c r="AA8" s="138">
        <v>0</v>
      </c>
      <c r="AB8" s="138">
        <v>0</v>
      </c>
      <c r="AC8" s="141">
        <v>0</v>
      </c>
      <c r="AD8" s="125">
        <f t="shared" si="0"/>
        <v>57666.666666666664</v>
      </c>
      <c r="AE8" s="125">
        <f t="shared" si="1"/>
        <v>125071.54219352485</v>
      </c>
      <c r="AF8" s="125">
        <f t="shared" si="2"/>
        <v>11624333.333333334</v>
      </c>
      <c r="AG8" s="126">
        <f t="shared" si="3"/>
        <v>15411165.656453982</v>
      </c>
      <c r="AH8" s="125">
        <f t="shared" si="4"/>
        <v>51266.666666666664</v>
      </c>
      <c r="AI8" s="125">
        <f t="shared" si="5"/>
        <v>67889.48273971946</v>
      </c>
      <c r="AJ8" s="125">
        <f t="shared" si="6"/>
        <v>18742933.333333332</v>
      </c>
      <c r="AK8" s="127">
        <f t="shared" si="7"/>
        <v>25566589.592627849</v>
      </c>
      <c r="AL8" s="159">
        <v>6</v>
      </c>
      <c r="AM8" s="63">
        <v>0</v>
      </c>
      <c r="AN8" s="63">
        <v>0</v>
      </c>
      <c r="AO8" s="63">
        <v>264000</v>
      </c>
      <c r="AP8" s="63">
        <v>107000</v>
      </c>
      <c r="AQ8" s="161">
        <f t="shared" si="8"/>
        <v>0</v>
      </c>
      <c r="AR8" s="161">
        <f t="shared" si="8"/>
        <v>0</v>
      </c>
      <c r="AS8" s="161">
        <v>0</v>
      </c>
      <c r="AT8" s="161">
        <v>0</v>
      </c>
      <c r="AU8" s="64"/>
      <c r="AV8" s="64"/>
      <c r="AW8" s="64"/>
      <c r="AX8" s="165"/>
    </row>
    <row r="9" spans="1:50" x14ac:dyDescent="0.25">
      <c r="A9" s="28" t="s">
        <v>54</v>
      </c>
      <c r="B9" s="38">
        <v>1415270</v>
      </c>
      <c r="C9" s="36">
        <v>56636070</v>
      </c>
      <c r="D9" s="38">
        <v>5935460</v>
      </c>
      <c r="E9" s="72">
        <v>2323154960</v>
      </c>
      <c r="F9" s="38">
        <v>656679.57900000003</v>
      </c>
      <c r="G9" s="36">
        <v>23448850.579</v>
      </c>
      <c r="H9" s="38">
        <v>4007350</v>
      </c>
      <c r="I9" s="72">
        <v>23426070</v>
      </c>
      <c r="J9" s="38">
        <v>4948428.6400000006</v>
      </c>
      <c r="K9" s="36">
        <v>33692928.640000001</v>
      </c>
      <c r="L9" s="38">
        <v>3525148.36</v>
      </c>
      <c r="M9" s="72">
        <v>24436258.359999999</v>
      </c>
      <c r="N9" s="36">
        <v>344300</v>
      </c>
      <c r="O9" s="1">
        <v>1159300</v>
      </c>
      <c r="P9" s="1">
        <v>420000</v>
      </c>
      <c r="Q9" s="7">
        <v>1478000</v>
      </c>
      <c r="R9" s="59">
        <v>291000</v>
      </c>
      <c r="S9" s="59">
        <v>560000</v>
      </c>
      <c r="T9" s="59">
        <v>283000</v>
      </c>
      <c r="U9" s="7">
        <v>503000</v>
      </c>
      <c r="V9" s="1">
        <v>206300</v>
      </c>
      <c r="W9" s="1">
        <v>939300</v>
      </c>
      <c r="X9" s="1">
        <v>185800</v>
      </c>
      <c r="Y9" s="7">
        <v>1142800</v>
      </c>
      <c r="Z9" s="1">
        <v>202700</v>
      </c>
      <c r="AA9" s="1">
        <v>1008700</v>
      </c>
      <c r="AB9" s="1">
        <v>230200</v>
      </c>
      <c r="AC9" s="7">
        <v>1075200</v>
      </c>
      <c r="AD9" s="125">
        <f t="shared" si="0"/>
        <v>1108234.7031666667</v>
      </c>
      <c r="AE9" s="125">
        <f t="shared" si="1"/>
        <v>1888700.0609324081</v>
      </c>
      <c r="AF9" s="125">
        <f t="shared" si="2"/>
        <v>10134846.536499999</v>
      </c>
      <c r="AG9" s="126">
        <f t="shared" si="3"/>
        <v>14644648.746733153</v>
      </c>
      <c r="AH9" s="125">
        <f t="shared" si="4"/>
        <v>1441916.3933333333</v>
      </c>
      <c r="AI9" s="125">
        <f t="shared" si="5"/>
        <v>1808579.0195803025</v>
      </c>
      <c r="AJ9" s="125">
        <f t="shared" si="6"/>
        <v>8676888.0600000005</v>
      </c>
      <c r="AK9" s="127">
        <f t="shared" si="7"/>
        <v>11824387.508255526</v>
      </c>
      <c r="AL9" s="173" t="s">
        <v>663</v>
      </c>
      <c r="AM9" s="61">
        <f>SUM(AM3:AM8)</f>
        <v>8940265.0500000007</v>
      </c>
      <c r="AN9" s="61">
        <f>SUM(AN3:AN8)</f>
        <v>12082430</v>
      </c>
      <c r="AO9" s="61">
        <f>SUM(AO3:AO8)</f>
        <v>55765565.049999997</v>
      </c>
      <c r="AP9" s="61">
        <f>SUM(AP3:AP8)</f>
        <v>46144530</v>
      </c>
      <c r="AQ9" s="170">
        <f t="shared" si="8"/>
        <v>16.031873866935744</v>
      </c>
      <c r="AR9" s="170">
        <f t="shared" si="8"/>
        <v>26.183883550227947</v>
      </c>
      <c r="AS9" s="170">
        <f t="shared" si="9"/>
        <v>0.8505346273383726</v>
      </c>
      <c r="AT9" s="170">
        <f t="shared" si="10"/>
        <v>1.1494653726616273</v>
      </c>
      <c r="AU9" s="73" t="s">
        <v>673</v>
      </c>
      <c r="AV9" s="71" t="s">
        <v>670</v>
      </c>
      <c r="AW9" s="181">
        <f>AN9/AM9</f>
        <v>1.3514621694577165</v>
      </c>
      <c r="AX9" s="165"/>
    </row>
    <row r="10" spans="1:50" ht="30" x14ac:dyDescent="0.25">
      <c r="A10" s="31" t="s">
        <v>18</v>
      </c>
      <c r="B10" s="40">
        <v>24500</v>
      </c>
      <c r="C10" s="37">
        <v>1514500</v>
      </c>
      <c r="D10" s="40">
        <v>314000</v>
      </c>
      <c r="E10" s="72">
        <v>3484000</v>
      </c>
      <c r="F10" s="40">
        <v>0</v>
      </c>
      <c r="G10" s="40">
        <v>0</v>
      </c>
      <c r="H10" s="40">
        <v>0</v>
      </c>
      <c r="I10" s="72">
        <v>0</v>
      </c>
      <c r="J10" s="40">
        <v>0</v>
      </c>
      <c r="K10" s="40">
        <v>0</v>
      </c>
      <c r="L10" s="40">
        <v>0</v>
      </c>
      <c r="M10" s="72">
        <v>0</v>
      </c>
      <c r="N10" s="40">
        <v>0</v>
      </c>
      <c r="O10" s="20">
        <v>1890000</v>
      </c>
      <c r="P10" s="20">
        <v>0</v>
      </c>
      <c r="Q10" s="22">
        <v>1920000</v>
      </c>
      <c r="R10" s="40">
        <v>0</v>
      </c>
      <c r="S10" s="62">
        <v>7710000</v>
      </c>
      <c r="T10" s="62">
        <v>0</v>
      </c>
      <c r="U10" s="74">
        <v>8050000</v>
      </c>
      <c r="V10" s="21">
        <v>0</v>
      </c>
      <c r="W10" s="21">
        <v>2150000</v>
      </c>
      <c r="X10" s="21">
        <v>0</v>
      </c>
      <c r="Y10" s="74">
        <v>2000000</v>
      </c>
      <c r="Z10" s="21">
        <v>0</v>
      </c>
      <c r="AA10" s="21">
        <v>2310000</v>
      </c>
      <c r="AB10" s="21">
        <v>17300</v>
      </c>
      <c r="AC10" s="74">
        <v>2307300</v>
      </c>
      <c r="AD10" s="125">
        <f t="shared" si="0"/>
        <v>0</v>
      </c>
      <c r="AE10" s="125">
        <f t="shared" si="1"/>
        <v>0</v>
      </c>
      <c r="AF10" s="125">
        <f t="shared" si="2"/>
        <v>2343333.3333333335</v>
      </c>
      <c r="AG10" s="126">
        <f t="shared" si="3"/>
        <v>2829400.4076246731</v>
      </c>
      <c r="AH10" s="125">
        <f t="shared" si="4"/>
        <v>2883.3333333333335</v>
      </c>
      <c r="AI10" s="125">
        <f t="shared" si="5"/>
        <v>7062.6954250248309</v>
      </c>
      <c r="AJ10" s="125">
        <f t="shared" si="6"/>
        <v>2379550</v>
      </c>
      <c r="AK10" s="127">
        <f t="shared" si="7"/>
        <v>2961046.5742706582</v>
      </c>
      <c r="AL10" s="213" t="s">
        <v>669</v>
      </c>
      <c r="AM10" s="39">
        <v>657510</v>
      </c>
      <c r="AN10" s="39">
        <v>76277110</v>
      </c>
      <c r="AO10" s="39">
        <v>42652480</v>
      </c>
      <c r="AP10" s="39">
        <v>3206397880</v>
      </c>
      <c r="AQ10" s="170">
        <f>AM10*100/AO10</f>
        <v>1.5415516284164485</v>
      </c>
      <c r="AR10" s="170">
        <f>AN10*100/AP10</f>
        <v>2.3789034566103195</v>
      </c>
      <c r="AS10" s="170">
        <f>AM10/AVERAGE(AM10:AN10)</f>
        <v>1.7092695070177768E-2</v>
      </c>
      <c r="AT10" s="170">
        <f>AN10/AVERAGE(AM10:AN10)</f>
        <v>1.9829073049298223</v>
      </c>
      <c r="AU10" s="73" t="s">
        <v>672</v>
      </c>
      <c r="AV10" s="71" t="s">
        <v>670</v>
      </c>
      <c r="AW10" s="188">
        <f>AN10/AM10</f>
        <v>116.00904929202598</v>
      </c>
      <c r="AX10" s="165"/>
    </row>
    <row r="11" spans="1:50" s="19" customFormat="1" ht="30.75" thickBot="1" x14ac:dyDescent="0.3">
      <c r="A11" s="31" t="s">
        <v>98</v>
      </c>
      <c r="B11" s="40">
        <v>0</v>
      </c>
      <c r="C11" s="37">
        <v>1510000</v>
      </c>
      <c r="D11" s="40">
        <v>1500000</v>
      </c>
      <c r="E11" s="72">
        <v>3490000</v>
      </c>
      <c r="F11" s="40">
        <v>0</v>
      </c>
      <c r="G11" s="40">
        <v>0</v>
      </c>
      <c r="H11" s="40">
        <v>0</v>
      </c>
      <c r="I11" s="72">
        <v>0</v>
      </c>
      <c r="J11" s="40">
        <v>0</v>
      </c>
      <c r="K11" s="40">
        <v>0</v>
      </c>
      <c r="L11" s="40">
        <v>0</v>
      </c>
      <c r="M11" s="72">
        <v>0</v>
      </c>
      <c r="N11" s="37">
        <v>308210</v>
      </c>
      <c r="O11" s="37">
        <v>308210</v>
      </c>
      <c r="P11" s="21">
        <v>136254</v>
      </c>
      <c r="Q11" s="74">
        <v>136254</v>
      </c>
      <c r="R11" s="62">
        <v>276420</v>
      </c>
      <c r="S11" s="62">
        <v>276420</v>
      </c>
      <c r="T11" s="62">
        <v>273810</v>
      </c>
      <c r="U11" s="74">
        <v>273810</v>
      </c>
      <c r="V11" s="21">
        <v>236300</v>
      </c>
      <c r="W11" s="21">
        <v>236300</v>
      </c>
      <c r="X11" s="21">
        <v>293300</v>
      </c>
      <c r="Y11" s="74">
        <v>293300</v>
      </c>
      <c r="Z11" s="21">
        <v>230710</v>
      </c>
      <c r="AA11" s="21">
        <v>230710</v>
      </c>
      <c r="AB11" s="21">
        <v>205210</v>
      </c>
      <c r="AC11" s="74">
        <v>205210</v>
      </c>
      <c r="AD11" s="125">
        <f t="shared" si="0"/>
        <v>175273.33333333334</v>
      </c>
      <c r="AE11" s="125">
        <f t="shared" si="1"/>
        <v>138666.3379002513</v>
      </c>
      <c r="AF11" s="125">
        <f t="shared" si="2"/>
        <v>175273.33333333334</v>
      </c>
      <c r="AG11" s="126">
        <f t="shared" si="3"/>
        <v>138666.3379002513</v>
      </c>
      <c r="AH11" s="125">
        <f t="shared" si="4"/>
        <v>151429</v>
      </c>
      <c r="AI11" s="125">
        <f t="shared" si="5"/>
        <v>129683.19125468805</v>
      </c>
      <c r="AJ11" s="125">
        <f t="shared" si="6"/>
        <v>151429</v>
      </c>
      <c r="AK11" s="127">
        <f t="shared" si="7"/>
        <v>129683.19125468805</v>
      </c>
      <c r="AL11" s="174" t="s">
        <v>669</v>
      </c>
      <c r="AM11" s="209">
        <v>1461650</v>
      </c>
      <c r="AN11" s="209">
        <v>68281890</v>
      </c>
      <c r="AO11" s="209">
        <v>43428050</v>
      </c>
      <c r="AP11" s="210">
        <v>147834890</v>
      </c>
      <c r="AQ11" s="167">
        <f>AM11*100/AO11</f>
        <v>3.3656818576933571</v>
      </c>
      <c r="AR11" s="167">
        <f>AN11*100/AP11</f>
        <v>46.187939802302417</v>
      </c>
      <c r="AS11" s="167">
        <f>AM11/AVERAGE(AM11:AN11)</f>
        <v>4.1914993130546571E-2</v>
      </c>
      <c r="AT11" s="167">
        <f>AN11/AVERAGE(AM11:AN11)</f>
        <v>1.9580850068694535</v>
      </c>
      <c r="AU11" s="208" t="s">
        <v>671</v>
      </c>
      <c r="AV11" s="190" t="s">
        <v>670</v>
      </c>
      <c r="AW11" s="211">
        <f>AN11/AM11</f>
        <v>46.715622755105528</v>
      </c>
      <c r="AX11" s="186"/>
    </row>
    <row r="12" spans="1:50" ht="15.75" thickBot="1" x14ac:dyDescent="0.3">
      <c r="A12" s="42" t="s">
        <v>68</v>
      </c>
      <c r="B12" s="38">
        <v>0</v>
      </c>
      <c r="C12" s="36">
        <v>0</v>
      </c>
      <c r="D12" s="38">
        <v>0</v>
      </c>
      <c r="E12" s="79">
        <v>0</v>
      </c>
      <c r="F12" s="38">
        <v>0</v>
      </c>
      <c r="G12" s="38">
        <v>0</v>
      </c>
      <c r="H12" s="38">
        <v>0</v>
      </c>
      <c r="I12" s="79">
        <v>0</v>
      </c>
      <c r="J12" s="38">
        <v>0</v>
      </c>
      <c r="K12" s="38">
        <v>0</v>
      </c>
      <c r="L12" s="38">
        <v>0</v>
      </c>
      <c r="M12" s="79">
        <v>0</v>
      </c>
      <c r="N12" s="1">
        <v>40800</v>
      </c>
      <c r="O12" s="1">
        <v>423800</v>
      </c>
      <c r="P12" s="1">
        <v>68100</v>
      </c>
      <c r="Q12" s="7">
        <v>613100</v>
      </c>
      <c r="R12" s="59">
        <v>0</v>
      </c>
      <c r="S12" s="59">
        <v>765000</v>
      </c>
      <c r="T12" s="59">
        <v>0</v>
      </c>
      <c r="U12" s="7">
        <v>718984.5</v>
      </c>
      <c r="V12" s="1">
        <v>48900</v>
      </c>
      <c r="W12" s="1">
        <v>357900</v>
      </c>
      <c r="X12" s="1">
        <v>84800</v>
      </c>
      <c r="Y12" s="7">
        <v>427800</v>
      </c>
      <c r="Z12" s="1">
        <v>71700</v>
      </c>
      <c r="AA12" s="1">
        <v>405700</v>
      </c>
      <c r="AB12" s="1">
        <v>44500</v>
      </c>
      <c r="AC12" s="7">
        <v>382500</v>
      </c>
      <c r="AD12" s="125">
        <f t="shared" si="0"/>
        <v>26900</v>
      </c>
      <c r="AE12" s="125">
        <f t="shared" si="1"/>
        <v>31161.129632925698</v>
      </c>
      <c r="AF12" s="125">
        <f t="shared" si="2"/>
        <v>325400</v>
      </c>
      <c r="AG12" s="126">
        <f t="shared" si="3"/>
        <v>290587.46703875583</v>
      </c>
      <c r="AH12" s="125">
        <f t="shared" si="4"/>
        <v>32900</v>
      </c>
      <c r="AI12" s="125">
        <f t="shared" si="5"/>
        <v>38247.71888622902</v>
      </c>
      <c r="AJ12" s="125">
        <f t="shared" si="6"/>
        <v>357064.08333333331</v>
      </c>
      <c r="AK12" s="126">
        <f t="shared" si="7"/>
        <v>302384.14429338335</v>
      </c>
      <c r="AL12" s="64"/>
      <c r="AM12" s="64"/>
      <c r="AN12" s="64"/>
      <c r="AO12" s="64"/>
      <c r="AP12" s="64"/>
      <c r="AQ12" s="170"/>
      <c r="AR12" s="170"/>
      <c r="AS12" s="170"/>
      <c r="AT12" s="170"/>
    </row>
    <row r="13" spans="1:50" x14ac:dyDescent="0.25">
      <c r="A13" s="137" t="s">
        <v>71</v>
      </c>
      <c r="B13" s="40">
        <v>0</v>
      </c>
      <c r="C13" s="37">
        <v>0</v>
      </c>
      <c r="D13" s="40">
        <v>0</v>
      </c>
      <c r="E13" s="72">
        <v>0</v>
      </c>
      <c r="F13" s="40">
        <v>0</v>
      </c>
      <c r="G13" s="40">
        <v>0</v>
      </c>
      <c r="H13" s="40">
        <v>0</v>
      </c>
      <c r="I13" s="72">
        <v>0</v>
      </c>
      <c r="J13" s="40">
        <v>0</v>
      </c>
      <c r="K13" s="40">
        <v>0</v>
      </c>
      <c r="L13" s="40">
        <v>0</v>
      </c>
      <c r="M13" s="72">
        <v>0</v>
      </c>
      <c r="N13" s="21">
        <v>25400</v>
      </c>
      <c r="O13" s="21">
        <v>423400</v>
      </c>
      <c r="P13" s="21">
        <v>37600</v>
      </c>
      <c r="Q13" s="74">
        <v>612600</v>
      </c>
      <c r="R13" s="62">
        <v>0</v>
      </c>
      <c r="S13" s="62">
        <v>765000</v>
      </c>
      <c r="T13" s="62">
        <v>0</v>
      </c>
      <c r="U13" s="74">
        <v>719000</v>
      </c>
      <c r="V13" s="62">
        <v>34200</v>
      </c>
      <c r="W13" s="62">
        <v>357200</v>
      </c>
      <c r="X13" s="21">
        <v>24200</v>
      </c>
      <c r="Y13" s="74">
        <v>427200</v>
      </c>
      <c r="Z13" s="21">
        <v>21500</v>
      </c>
      <c r="AA13" s="21">
        <v>405500</v>
      </c>
      <c r="AB13" s="21">
        <v>22900</v>
      </c>
      <c r="AC13" s="74">
        <v>381900</v>
      </c>
      <c r="AD13" s="125">
        <f t="shared" si="0"/>
        <v>13516.666666666666</v>
      </c>
      <c r="AE13" s="125">
        <f t="shared" si="1"/>
        <v>15367.812683224201</v>
      </c>
      <c r="AF13" s="125">
        <f t="shared" si="2"/>
        <v>325183.33333333331</v>
      </c>
      <c r="AG13" s="126">
        <f t="shared" si="3"/>
        <v>290533.80124637246</v>
      </c>
      <c r="AH13" s="125">
        <f t="shared" si="4"/>
        <v>14116.666666666666</v>
      </c>
      <c r="AI13" s="125">
        <f t="shared" si="5"/>
        <v>16298.026465393492</v>
      </c>
      <c r="AJ13" s="125">
        <f t="shared" si="6"/>
        <v>356783.33333333331</v>
      </c>
      <c r="AK13" s="127">
        <f t="shared" si="7"/>
        <v>302265.15787742834</v>
      </c>
      <c r="AL13" s="200" t="s">
        <v>177</v>
      </c>
      <c r="AM13" s="157"/>
      <c r="AN13" s="157"/>
      <c r="AO13" s="157"/>
      <c r="AP13" s="157"/>
      <c r="AQ13" s="197"/>
      <c r="AR13" s="197"/>
      <c r="AS13" s="197"/>
      <c r="AT13" s="197"/>
      <c r="AU13" s="314" t="s">
        <v>667</v>
      </c>
      <c r="AV13" s="314"/>
      <c r="AW13" s="314"/>
      <c r="AX13" s="315"/>
    </row>
    <row r="14" spans="1:50" s="19" customFormat="1" ht="45" x14ac:dyDescent="0.25">
      <c r="A14" s="31" t="s">
        <v>679</v>
      </c>
      <c r="B14" s="33">
        <v>0</v>
      </c>
      <c r="C14" s="33">
        <v>8480000</v>
      </c>
      <c r="D14" s="33">
        <v>144500</v>
      </c>
      <c r="E14" s="70">
        <v>37104500</v>
      </c>
      <c r="F14" s="33">
        <f t="shared" ref="F14:M14" si="12">N14*1.15</f>
        <v>193314.99999999997</v>
      </c>
      <c r="G14" s="33">
        <f t="shared" si="12"/>
        <v>5081965</v>
      </c>
      <c r="H14" s="33">
        <f t="shared" si="12"/>
        <v>65089999.999999993</v>
      </c>
      <c r="I14" s="70">
        <f t="shared" si="12"/>
        <v>141220000</v>
      </c>
      <c r="J14" s="33">
        <f t="shared" si="12"/>
        <v>0</v>
      </c>
      <c r="K14" s="33">
        <f t="shared" si="12"/>
        <v>10258115</v>
      </c>
      <c r="L14" s="33">
        <f t="shared" si="12"/>
        <v>310500</v>
      </c>
      <c r="M14" s="70">
        <f t="shared" si="12"/>
        <v>1540999.9999999998</v>
      </c>
      <c r="N14" s="33">
        <v>168100</v>
      </c>
      <c r="O14" s="21">
        <v>4419100</v>
      </c>
      <c r="P14" s="21">
        <v>56600000</v>
      </c>
      <c r="Q14" s="74">
        <v>122800000</v>
      </c>
      <c r="R14" s="62">
        <v>0</v>
      </c>
      <c r="S14" s="62">
        <v>8920100</v>
      </c>
      <c r="T14" s="62">
        <v>270000</v>
      </c>
      <c r="U14" s="74">
        <v>1340000</v>
      </c>
      <c r="V14" s="21">
        <v>0</v>
      </c>
      <c r="W14" s="21">
        <v>218700000</v>
      </c>
      <c r="X14" s="21">
        <v>380000</v>
      </c>
      <c r="Y14" s="74">
        <v>52460000</v>
      </c>
      <c r="Z14" s="21">
        <v>228460000</v>
      </c>
      <c r="AA14" s="21">
        <v>323400000</v>
      </c>
      <c r="AB14" s="21">
        <v>3880000</v>
      </c>
      <c r="AC14" s="74">
        <v>7860000</v>
      </c>
      <c r="AD14" s="125">
        <f>AVERAGE(F14, J14,N14,R14,V14,Z14)</f>
        <v>38136902.5</v>
      </c>
      <c r="AE14" s="125">
        <f>STDEV(F14,J14,N14,R14,V14,Z14)</f>
        <v>93238937.396918237</v>
      </c>
      <c r="AF14" s="125">
        <f>AVERAGE(G14,K14,O14,S14,W14,AA14)</f>
        <v>95129880</v>
      </c>
      <c r="AG14" s="126">
        <f>STDEV(G14,K14,O14,S14,W14,AA14)</f>
        <v>140249233.51487383</v>
      </c>
      <c r="AH14" s="125">
        <f>AVERAGE(H14,L14,P14,T14,X14,AB14)</f>
        <v>21088416.666666668</v>
      </c>
      <c r="AI14" s="125">
        <f>STDEV(H14,L14,P14,T14,X14,AB14)</f>
        <v>30942877.387884703</v>
      </c>
      <c r="AJ14" s="125">
        <f>AVERAGE(I14,M14,Q14,U14,Y14,AC14)</f>
        <v>54536833.333333336</v>
      </c>
      <c r="AK14" s="127">
        <f>STDEV(I14,M14,Q14,U14,Y14,AC14)</f>
        <v>63238173.188088432</v>
      </c>
      <c r="AL14" s="159" t="s">
        <v>654</v>
      </c>
      <c r="AM14" s="121" t="s">
        <v>657</v>
      </c>
      <c r="AN14" s="121" t="s">
        <v>658</v>
      </c>
      <c r="AO14" s="121" t="s">
        <v>659</v>
      </c>
      <c r="AP14" s="121" t="s">
        <v>660</v>
      </c>
      <c r="AQ14" s="71" t="s">
        <v>655</v>
      </c>
      <c r="AR14" s="71" t="s">
        <v>656</v>
      </c>
      <c r="AS14" s="121" t="s">
        <v>661</v>
      </c>
      <c r="AT14" s="121" t="s">
        <v>662</v>
      </c>
      <c r="AU14" s="121" t="s">
        <v>664</v>
      </c>
      <c r="AV14" s="121" t="s">
        <v>665</v>
      </c>
      <c r="AW14" s="121" t="s">
        <v>666</v>
      </c>
      <c r="AX14" s="160" t="s">
        <v>668</v>
      </c>
    </row>
    <row r="15" spans="1:50" s="19" customFormat="1" x14ac:dyDescent="0.25">
      <c r="A15"/>
      <c r="B15"/>
      <c r="C15"/>
      <c r="D15" s="1"/>
      <c r="E15" s="11"/>
      <c r="F15"/>
      <c r="G15"/>
      <c r="H15" s="1"/>
      <c r="I15" s="11"/>
      <c r="J15"/>
      <c r="K15"/>
      <c r="L15" s="1"/>
      <c r="M15" s="11"/>
      <c r="N15"/>
      <c r="O15"/>
      <c r="P15"/>
      <c r="Q15" s="6"/>
      <c r="R15" s="64"/>
      <c r="S15" s="64"/>
      <c r="T15" s="64"/>
      <c r="U15" s="6"/>
      <c r="V15"/>
      <c r="W15"/>
      <c r="X15"/>
      <c r="Y15" s="6"/>
      <c r="Z15"/>
      <c r="AA15"/>
      <c r="AB15"/>
      <c r="AC15" s="6"/>
      <c r="AD15"/>
      <c r="AE15"/>
      <c r="AF15"/>
      <c r="AG15" s="6"/>
      <c r="AH15"/>
      <c r="AI15"/>
      <c r="AJ15"/>
      <c r="AK15" s="64"/>
      <c r="AL15" s="159">
        <v>1</v>
      </c>
      <c r="AM15" s="62">
        <v>12451550</v>
      </c>
      <c r="AN15" s="62">
        <v>5707030</v>
      </c>
      <c r="AO15" s="62">
        <v>57823870</v>
      </c>
      <c r="AP15" s="62">
        <v>46827030</v>
      </c>
      <c r="AQ15" s="196">
        <f>AM15*100/AO15</f>
        <v>21.533581200981533</v>
      </c>
      <c r="AR15" s="196">
        <f>AN15*100/AP15</f>
        <v>12.187469502123026</v>
      </c>
      <c r="AS15" s="196">
        <f t="shared" ref="AS15:AS21" si="13">AM15/AVERAGE(AM15:AN15)</f>
        <v>1.3714233161403591</v>
      </c>
      <c r="AT15" s="196">
        <f t="shared" ref="AT15:AT21" si="14">AN15/AVERAGE(AM15:AN15)</f>
        <v>0.62857668385964105</v>
      </c>
      <c r="AU15" s="163">
        <f>TTEST(AM15:AM20,AN15:AN20,2,1)</f>
        <v>0.19133569747387111</v>
      </c>
      <c r="AV15" s="163">
        <f>TTEST(AO15:AO20,AP15:AP20,2,1)</f>
        <v>0.33723621119435043</v>
      </c>
      <c r="AW15" s="163">
        <f>TTEST(AQ15:AQ21,AR15:AR21,2,1)</f>
        <v>0.55961893429537457</v>
      </c>
      <c r="AX15" s="212">
        <f>TTEST(AS15:AS20,AT15:AT20,2,1)</f>
        <v>0.21097135570449352</v>
      </c>
    </row>
    <row r="16" spans="1:50" x14ac:dyDescent="0.25">
      <c r="AK16" s="64"/>
      <c r="AL16" s="159">
        <v>2</v>
      </c>
      <c r="AM16" s="59">
        <v>4449830</v>
      </c>
      <c r="AN16" s="59">
        <v>427600</v>
      </c>
      <c r="AO16" s="59">
        <v>237040130</v>
      </c>
      <c r="AP16" s="59">
        <v>23207850</v>
      </c>
      <c r="AQ16" s="196">
        <f>AM16*100/AO16</f>
        <v>1.8772475361028531</v>
      </c>
      <c r="AR16" s="196">
        <f>AN16*100/AP16</f>
        <v>1.8424800229232781</v>
      </c>
      <c r="AS16" s="196">
        <f t="shared" si="13"/>
        <v>1.8246617583440459</v>
      </c>
      <c r="AT16" s="196">
        <f t="shared" si="14"/>
        <v>0.17533824165595405</v>
      </c>
      <c r="AU16" s="64"/>
      <c r="AV16" s="64"/>
      <c r="AW16" s="64"/>
      <c r="AX16" s="165"/>
    </row>
    <row r="17" spans="1:50" s="64" customFormat="1" x14ac:dyDescent="0.25">
      <c r="A17"/>
      <c r="B17"/>
      <c r="C17"/>
      <c r="D17"/>
      <c r="E17" s="11"/>
      <c r="F17"/>
      <c r="G17"/>
      <c r="H17"/>
      <c r="I17" s="11"/>
      <c r="J17"/>
      <c r="K17"/>
      <c r="L17"/>
      <c r="M17" s="11"/>
      <c r="N17"/>
      <c r="O17"/>
      <c r="P17"/>
      <c r="Q17" s="6"/>
      <c r="U17" s="6"/>
      <c r="V17"/>
      <c r="W17"/>
      <c r="X17"/>
      <c r="Y17" s="6"/>
      <c r="Z17"/>
      <c r="AA17"/>
      <c r="AB17"/>
      <c r="AC17" s="6"/>
      <c r="AD17"/>
      <c r="AE17"/>
      <c r="AF17"/>
      <c r="AG17" s="6"/>
      <c r="AH17"/>
      <c r="AI17"/>
      <c r="AJ17"/>
      <c r="AL17" s="159">
        <v>3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X17" s="165"/>
    </row>
    <row r="18" spans="1:50" s="64" customFormat="1" x14ac:dyDescent="0.25">
      <c r="A18"/>
      <c r="B18"/>
      <c r="C18"/>
      <c r="D18"/>
      <c r="E18" s="11"/>
      <c r="F18"/>
      <c r="G18"/>
      <c r="H18"/>
      <c r="I18" s="11"/>
      <c r="J18"/>
      <c r="K18"/>
      <c r="L18"/>
      <c r="M18" s="11"/>
      <c r="N18"/>
      <c r="O18"/>
      <c r="P18"/>
      <c r="Q18" s="6"/>
      <c r="U18" s="6"/>
      <c r="V18"/>
      <c r="W18"/>
      <c r="X18"/>
      <c r="Y18" s="6"/>
      <c r="Z18"/>
      <c r="AA18"/>
      <c r="AB18"/>
      <c r="AC18" s="6"/>
      <c r="AD18"/>
      <c r="AE18"/>
      <c r="AF18"/>
      <c r="AG18" s="6"/>
      <c r="AH18"/>
      <c r="AI18"/>
      <c r="AJ18"/>
      <c r="AL18" s="159">
        <v>4</v>
      </c>
      <c r="AM18" s="59">
        <v>0</v>
      </c>
      <c r="AN18" s="59">
        <v>0</v>
      </c>
      <c r="AO18" s="59">
        <v>0</v>
      </c>
      <c r="AP18" s="59">
        <v>0</v>
      </c>
      <c r="AQ18" s="59">
        <v>0</v>
      </c>
      <c r="AR18" s="59">
        <v>0</v>
      </c>
      <c r="AS18" s="59">
        <v>0</v>
      </c>
      <c r="AT18" s="59">
        <v>0</v>
      </c>
      <c r="AX18" s="165"/>
    </row>
    <row r="19" spans="1:50" x14ac:dyDescent="0.25">
      <c r="AK19" s="64"/>
      <c r="AL19" s="159">
        <v>5</v>
      </c>
      <c r="AM19" s="59">
        <v>0</v>
      </c>
      <c r="AN19" s="59">
        <v>0</v>
      </c>
      <c r="AO19" s="59">
        <v>0</v>
      </c>
      <c r="AP19" s="59">
        <v>0</v>
      </c>
      <c r="AQ19" s="59">
        <v>0</v>
      </c>
      <c r="AR19" s="59">
        <v>0</v>
      </c>
      <c r="AS19" s="59">
        <v>0</v>
      </c>
      <c r="AT19" s="59">
        <v>0</v>
      </c>
      <c r="AU19" s="64"/>
      <c r="AV19" s="64"/>
      <c r="AW19" s="64"/>
      <c r="AX19" s="165"/>
    </row>
    <row r="20" spans="1:50" x14ac:dyDescent="0.25">
      <c r="AK20" s="64"/>
      <c r="AL20" s="159">
        <v>6</v>
      </c>
      <c r="AM20" s="59">
        <v>0</v>
      </c>
      <c r="AN20" s="59">
        <v>0</v>
      </c>
      <c r="AO20" s="59">
        <v>0</v>
      </c>
      <c r="AP20" s="59">
        <v>0</v>
      </c>
      <c r="AQ20" s="59">
        <v>0</v>
      </c>
      <c r="AR20" s="59">
        <v>0</v>
      </c>
      <c r="AS20" s="59">
        <v>0</v>
      </c>
      <c r="AT20" s="59">
        <v>0</v>
      </c>
      <c r="AU20" s="64"/>
      <c r="AV20" s="64"/>
      <c r="AW20" s="64"/>
      <c r="AX20" s="165"/>
    </row>
    <row r="21" spans="1:50" x14ac:dyDescent="0.25">
      <c r="AK21" s="64"/>
      <c r="AL21" s="173" t="s">
        <v>663</v>
      </c>
      <c r="AM21" s="61">
        <f>SUM(AM15:AM20)</f>
        <v>16901380</v>
      </c>
      <c r="AN21" s="61">
        <f>SUM(AN15:AN20)</f>
        <v>6134630</v>
      </c>
      <c r="AO21" s="61">
        <f>SUM(AO15:AO20)</f>
        <v>294864000</v>
      </c>
      <c r="AP21" s="61">
        <f>SUM(AP15:AP20)</f>
        <v>70034880</v>
      </c>
      <c r="AQ21" s="170">
        <f>AM21*100/AO21</f>
        <v>5.7319238699875195</v>
      </c>
      <c r="AR21" s="170">
        <f>AN21*100/AP21</f>
        <v>8.7593924627271438</v>
      </c>
      <c r="AS21" s="170">
        <f t="shared" si="13"/>
        <v>1.4673877984946178</v>
      </c>
      <c r="AT21" s="170">
        <f t="shared" si="14"/>
        <v>0.53261220150538224</v>
      </c>
      <c r="AU21" s="73" t="s">
        <v>673</v>
      </c>
      <c r="AV21" s="71" t="s">
        <v>670</v>
      </c>
      <c r="AW21" s="161">
        <f>AN21/AM21</f>
        <v>0.36296621932646922</v>
      </c>
      <c r="AX21" s="165"/>
    </row>
    <row r="22" spans="1:50" ht="30" x14ac:dyDescent="0.25">
      <c r="AK22" s="64"/>
      <c r="AL22" s="213" t="s">
        <v>669</v>
      </c>
      <c r="AM22" s="39">
        <v>13106070</v>
      </c>
      <c r="AN22" s="39">
        <v>390986870</v>
      </c>
      <c r="AO22" s="39">
        <v>1567576088</v>
      </c>
      <c r="AP22" s="39">
        <v>17619776470</v>
      </c>
      <c r="AQ22" s="170">
        <f>AM22*100/AO22</f>
        <v>0.83607233488241373</v>
      </c>
      <c r="AR22" s="170">
        <f>AN22*100/AP22</f>
        <v>2.2190228727686012</v>
      </c>
      <c r="AS22" s="170">
        <f>AM22/AVERAGE(AM22:AN22)</f>
        <v>6.4866612121458986E-2</v>
      </c>
      <c r="AT22" s="170">
        <f>AN22/AVERAGE(AM22:AN22)</f>
        <v>1.9351333878785411</v>
      </c>
      <c r="AU22" s="73" t="s">
        <v>672</v>
      </c>
      <c r="AV22" s="71" t="s">
        <v>670</v>
      </c>
      <c r="AW22" s="161">
        <f>AN22/AM22</f>
        <v>29.83250280213672</v>
      </c>
      <c r="AX22" s="165"/>
    </row>
    <row r="23" spans="1:50" ht="30.75" thickBot="1" x14ac:dyDescent="0.3">
      <c r="AK23" s="64"/>
      <c r="AL23" s="174" t="s">
        <v>669</v>
      </c>
      <c r="AM23" s="215">
        <v>5282680</v>
      </c>
      <c r="AN23" s="215">
        <v>362903110</v>
      </c>
      <c r="AO23" s="215">
        <v>98546680</v>
      </c>
      <c r="AP23" s="215">
        <v>2948731410</v>
      </c>
      <c r="AQ23" s="167">
        <f>AM23*100/AN23</f>
        <v>1.4556722867434231</v>
      </c>
      <c r="AR23" s="167">
        <f>AO23*100/AP23</f>
        <v>3.3420025868005387</v>
      </c>
      <c r="AS23" s="167">
        <f>AM23/AVERAGE(AM23:AN23)</f>
        <v>2.8695729946557686E-2</v>
      </c>
      <c r="AT23" s="167">
        <f>AN23/AVERAGE(AM23:AN23)</f>
        <v>1.9713042700534422</v>
      </c>
      <c r="AU23" s="208" t="s">
        <v>671</v>
      </c>
      <c r="AV23" s="176" t="s">
        <v>670</v>
      </c>
      <c r="AW23" s="167">
        <f>AO23/AM23</f>
        <v>18.654675278457148</v>
      </c>
      <c r="AX23" s="169"/>
    </row>
    <row r="24" spans="1:50" ht="15.75" thickBot="1" x14ac:dyDescent="0.3">
      <c r="AK24" s="64"/>
    </row>
    <row r="25" spans="1:50" x14ac:dyDescent="0.25">
      <c r="AK25" s="64"/>
      <c r="AL25" s="200" t="s">
        <v>227</v>
      </c>
      <c r="AM25" s="157"/>
      <c r="AN25" s="157"/>
      <c r="AO25" s="157"/>
      <c r="AP25" s="157"/>
      <c r="AQ25" s="157"/>
      <c r="AR25" s="157"/>
      <c r="AS25" s="158"/>
      <c r="AT25" s="158"/>
      <c r="AU25" s="179"/>
      <c r="AV25" s="179"/>
      <c r="AW25" s="179"/>
      <c r="AX25" s="180"/>
    </row>
    <row r="26" spans="1:50" s="19" customFormat="1" ht="30" x14ac:dyDescent="0.25">
      <c r="A26"/>
      <c r="B26"/>
      <c r="C26"/>
      <c r="D26"/>
      <c r="E26" s="11"/>
      <c r="F26"/>
      <c r="G26"/>
      <c r="H26"/>
      <c r="I26" s="11"/>
      <c r="J26"/>
      <c r="K26"/>
      <c r="L26"/>
      <c r="M26" s="11"/>
      <c r="N26"/>
      <c r="O26"/>
      <c r="P26"/>
      <c r="Q26" s="6"/>
      <c r="R26" s="64"/>
      <c r="S26" s="64"/>
      <c r="T26" s="64"/>
      <c r="U26" s="6"/>
      <c r="V26"/>
      <c r="W26"/>
      <c r="X26"/>
      <c r="Y26" s="6"/>
      <c r="Z26"/>
      <c r="AA26"/>
      <c r="AB26"/>
      <c r="AC26" s="6"/>
      <c r="AD26"/>
      <c r="AE26"/>
      <c r="AF26"/>
      <c r="AG26" s="6"/>
      <c r="AH26"/>
      <c r="AI26"/>
      <c r="AJ26"/>
      <c r="AK26" s="64"/>
      <c r="AL26" s="159" t="s">
        <v>654</v>
      </c>
      <c r="AM26" s="121" t="s">
        <v>657</v>
      </c>
      <c r="AN26" s="121" t="s">
        <v>658</v>
      </c>
      <c r="AO26" s="121" t="s">
        <v>659</v>
      </c>
      <c r="AP26" s="121" t="s">
        <v>660</v>
      </c>
      <c r="AQ26" s="71" t="s">
        <v>655</v>
      </c>
      <c r="AR26" s="71" t="s">
        <v>656</v>
      </c>
      <c r="AS26" s="121" t="s">
        <v>661</v>
      </c>
      <c r="AT26" s="121" t="s">
        <v>662</v>
      </c>
      <c r="AV26" s="121"/>
      <c r="AW26" s="121"/>
      <c r="AX26" s="160"/>
    </row>
    <row r="27" spans="1:50" ht="30" x14ac:dyDescent="0.25">
      <c r="AL27" s="213" t="s">
        <v>669</v>
      </c>
      <c r="AM27" s="39">
        <v>21290</v>
      </c>
      <c r="AN27" s="39">
        <v>3159900</v>
      </c>
      <c r="AO27" s="39">
        <v>175521290</v>
      </c>
      <c r="AP27" s="39">
        <v>3905659900</v>
      </c>
      <c r="AQ27" s="170">
        <f>AM27*100/AN27</f>
        <v>0.67375549859172756</v>
      </c>
      <c r="AR27" s="170">
        <f>AO27*100/AP27</f>
        <v>4.4940239164193478</v>
      </c>
      <c r="AS27" s="170">
        <f>AM27/AVERAGE(AM27:AN27)</f>
        <v>1.3384928281555016E-2</v>
      </c>
      <c r="AT27" s="170">
        <f>AN27/AVERAGE(AM27:AN27)</f>
        <v>1.986615071718445</v>
      </c>
      <c r="AU27" s="229" t="s">
        <v>672</v>
      </c>
      <c r="AV27" s="171" t="s">
        <v>670</v>
      </c>
      <c r="AW27" s="189">
        <f>AN27/AM27</f>
        <v>148.42179426961013</v>
      </c>
      <c r="AX27" s="165"/>
    </row>
    <row r="28" spans="1:50" ht="30.75" thickBot="1" x14ac:dyDescent="0.3">
      <c r="AL28" s="174" t="s">
        <v>669</v>
      </c>
      <c r="AM28" s="214">
        <v>15780</v>
      </c>
      <c r="AN28" s="214">
        <v>628620</v>
      </c>
      <c r="AO28" s="214">
        <v>12215780</v>
      </c>
      <c r="AP28" s="215">
        <v>729158620</v>
      </c>
      <c r="AQ28" s="167">
        <f>AM28*100/AN28</f>
        <v>2.5102605707740766</v>
      </c>
      <c r="AR28" s="167">
        <f>AO28*100/AP28</f>
        <v>1.675325459363012</v>
      </c>
      <c r="AS28" s="167">
        <f>AM28/AVERAGE(AM28:AN28)</f>
        <v>4.8975791433891989E-2</v>
      </c>
      <c r="AT28" s="167">
        <f>AN28/AVERAGE(AM28:AN28)</f>
        <v>1.951024208566108</v>
      </c>
      <c r="AU28" s="208" t="s">
        <v>671</v>
      </c>
      <c r="AV28" s="176" t="s">
        <v>670</v>
      </c>
      <c r="AW28" s="185">
        <f>AN28/AM28</f>
        <v>39.836501901140686</v>
      </c>
      <c r="AX28" s="169"/>
    </row>
    <row r="30" spans="1:50" ht="15.75" thickBot="1" x14ac:dyDescent="0.3"/>
    <row r="31" spans="1:50" x14ac:dyDescent="0.25">
      <c r="AL31" s="156" t="s">
        <v>229</v>
      </c>
      <c r="AM31" s="157"/>
      <c r="AN31" s="157"/>
      <c r="AO31" s="157"/>
      <c r="AP31" s="157"/>
      <c r="AQ31" s="157"/>
      <c r="AR31" s="157"/>
      <c r="AS31" s="158"/>
      <c r="AT31" s="158"/>
      <c r="AU31" s="314" t="s">
        <v>667</v>
      </c>
      <c r="AV31" s="314"/>
      <c r="AW31" s="314"/>
      <c r="AX31" s="315"/>
    </row>
    <row r="32" spans="1:50" ht="45" x14ac:dyDescent="0.25">
      <c r="AL32" s="159" t="s">
        <v>654</v>
      </c>
      <c r="AM32" s="121" t="s">
        <v>657</v>
      </c>
      <c r="AN32" s="121" t="s">
        <v>658</v>
      </c>
      <c r="AO32" s="121" t="s">
        <v>659</v>
      </c>
      <c r="AP32" s="121" t="s">
        <v>660</v>
      </c>
      <c r="AQ32" s="71" t="s">
        <v>655</v>
      </c>
      <c r="AR32" s="71" t="s">
        <v>656</v>
      </c>
      <c r="AS32" s="121" t="s">
        <v>661</v>
      </c>
      <c r="AT32" s="121" t="s">
        <v>662</v>
      </c>
      <c r="AU32" s="121" t="s">
        <v>664</v>
      </c>
      <c r="AV32" s="121" t="s">
        <v>665</v>
      </c>
      <c r="AW32" s="121" t="s">
        <v>666</v>
      </c>
      <c r="AX32" s="160" t="s">
        <v>668</v>
      </c>
    </row>
    <row r="33" spans="37:50" x14ac:dyDescent="0.25">
      <c r="AL33" s="159">
        <v>1</v>
      </c>
      <c r="AM33" s="63">
        <v>34600</v>
      </c>
      <c r="AN33" s="63">
        <v>15740</v>
      </c>
      <c r="AO33" s="63">
        <v>3334600</v>
      </c>
      <c r="AP33" s="63">
        <v>6701740</v>
      </c>
      <c r="AQ33" s="161">
        <f>AM33*100/AO33</f>
        <v>1.0376057098302645</v>
      </c>
      <c r="AR33" s="161">
        <f>AN33*100/AP33</f>
        <v>0.23486437850468683</v>
      </c>
      <c r="AS33" s="161">
        <f>AM33/AVERAGE(AM33:AN33)</f>
        <v>1.3746523639253079</v>
      </c>
      <c r="AT33" s="161">
        <f>AN33/AVERAGE(AM33:AN33)</f>
        <v>0.62534763607469213</v>
      </c>
      <c r="AU33" s="163">
        <f>TTEST(AM33:AM38,AN33:AN38,2,1)</f>
        <v>0.8784157781569264</v>
      </c>
      <c r="AV33" s="203">
        <f>TTEST(AO33:AO38,AP33:AP38,2,1)</f>
        <v>0.19856797051234046</v>
      </c>
      <c r="AW33" s="203">
        <f>TTEST(AQ33:AQ38,AR33:AR38,2,1)</f>
        <v>0.49277306388789632</v>
      </c>
      <c r="AX33" s="203">
        <f>TTEST(AS33:AS38,AT33:AT38,2,1)</f>
        <v>0.84709793309432357</v>
      </c>
    </row>
    <row r="34" spans="37:50" x14ac:dyDescent="0.25">
      <c r="AL34" s="159">
        <v>2</v>
      </c>
      <c r="AM34" s="63">
        <v>0</v>
      </c>
      <c r="AN34" s="63">
        <v>15020</v>
      </c>
      <c r="AO34" s="63">
        <v>3640000</v>
      </c>
      <c r="AP34" s="63">
        <v>4544020</v>
      </c>
      <c r="AQ34" s="161">
        <f t="shared" ref="AQ34:AR39" si="15">AM34*100/AO34</f>
        <v>0</v>
      </c>
      <c r="AR34" s="161">
        <f t="shared" si="15"/>
        <v>0.3305443197873249</v>
      </c>
      <c r="AS34" s="161">
        <f t="shared" ref="AS34:AS39" si="16">AM34/AVERAGE(AM34:AN34)</f>
        <v>0</v>
      </c>
      <c r="AT34" s="161">
        <f t="shared" ref="AT34:AT39" si="17">AN34/AVERAGE(AM34:AN34)</f>
        <v>2</v>
      </c>
      <c r="AU34" s="64"/>
      <c r="AV34" s="64"/>
      <c r="AW34" s="64"/>
      <c r="AX34" s="165"/>
    </row>
    <row r="35" spans="37:50" x14ac:dyDescent="0.25">
      <c r="AL35" s="159">
        <v>3</v>
      </c>
      <c r="AM35" s="63">
        <v>311400</v>
      </c>
      <c r="AN35" s="63">
        <v>141660</v>
      </c>
      <c r="AO35" s="63">
        <v>30011400</v>
      </c>
      <c r="AP35" s="63">
        <v>60315660</v>
      </c>
      <c r="AQ35" s="161">
        <f t="shared" si="15"/>
        <v>1.0376057098302645</v>
      </c>
      <c r="AR35" s="161">
        <f t="shared" si="15"/>
        <v>0.23486437850468683</v>
      </c>
      <c r="AS35" s="161">
        <f t="shared" si="16"/>
        <v>1.3746523639253079</v>
      </c>
      <c r="AT35" s="161">
        <f t="shared" si="17"/>
        <v>0.62534763607469213</v>
      </c>
      <c r="AU35" s="64"/>
      <c r="AV35" s="64"/>
      <c r="AW35" s="64"/>
      <c r="AX35" s="165"/>
    </row>
    <row r="36" spans="37:50" x14ac:dyDescent="0.25">
      <c r="AL36" s="159">
        <v>4</v>
      </c>
      <c r="AM36" s="63">
        <v>0</v>
      </c>
      <c r="AN36" s="63">
        <v>135180</v>
      </c>
      <c r="AO36" s="63">
        <v>32760000</v>
      </c>
      <c r="AP36" s="63">
        <v>40896180</v>
      </c>
      <c r="AQ36" s="161">
        <f t="shared" si="15"/>
        <v>0</v>
      </c>
      <c r="AR36" s="161">
        <f t="shared" si="15"/>
        <v>0.3305443197873249</v>
      </c>
      <c r="AS36" s="161">
        <v>0</v>
      </c>
      <c r="AT36" s="161">
        <v>0</v>
      </c>
      <c r="AU36" s="64"/>
      <c r="AV36" s="64"/>
      <c r="AW36" s="64"/>
      <c r="AX36" s="165"/>
    </row>
    <row r="37" spans="37:50" x14ac:dyDescent="0.25">
      <c r="AL37" s="159">
        <v>5</v>
      </c>
      <c r="AM37" s="63">
        <v>0</v>
      </c>
      <c r="AN37" s="63">
        <v>0</v>
      </c>
      <c r="AO37" s="63">
        <v>0</v>
      </c>
      <c r="AP37" s="63">
        <v>0</v>
      </c>
      <c r="AQ37" s="161">
        <v>0</v>
      </c>
      <c r="AR37" s="161">
        <v>0</v>
      </c>
      <c r="AS37" s="161">
        <v>0</v>
      </c>
      <c r="AT37" s="161">
        <v>0</v>
      </c>
      <c r="AU37" s="64"/>
      <c r="AX37" s="165"/>
    </row>
    <row r="38" spans="37:50" x14ac:dyDescent="0.25">
      <c r="AL38" s="159">
        <v>6</v>
      </c>
      <c r="AM38" s="63">
        <v>0</v>
      </c>
      <c r="AN38" s="63">
        <v>0</v>
      </c>
      <c r="AO38" s="63">
        <v>0</v>
      </c>
      <c r="AP38" s="63">
        <v>0</v>
      </c>
      <c r="AQ38" s="161">
        <v>0</v>
      </c>
      <c r="AR38" s="161">
        <v>0</v>
      </c>
      <c r="AS38" s="161">
        <v>0</v>
      </c>
      <c r="AT38" s="161">
        <v>0</v>
      </c>
      <c r="AU38" s="64"/>
      <c r="AV38" s="64"/>
      <c r="AW38" s="64"/>
      <c r="AX38" s="165"/>
    </row>
    <row r="39" spans="37:50" x14ac:dyDescent="0.25">
      <c r="AL39" s="173" t="s">
        <v>663</v>
      </c>
      <c r="AM39" s="61">
        <f>SUM(AM33:AM38)</f>
        <v>346000</v>
      </c>
      <c r="AN39" s="61">
        <f>SUM(AN33:AN38)</f>
        <v>307600</v>
      </c>
      <c r="AO39" s="61">
        <f>SUM(AO33:AO38)</f>
        <v>69746000</v>
      </c>
      <c r="AP39" s="61">
        <f>SUM(AP33:AP38)</f>
        <v>112457600</v>
      </c>
      <c r="AQ39" s="170">
        <f t="shared" si="15"/>
        <v>0.49608579703495542</v>
      </c>
      <c r="AR39" s="170">
        <f t="shared" si="15"/>
        <v>0.27352531087272003</v>
      </c>
      <c r="AS39" s="170">
        <f t="shared" si="16"/>
        <v>1.0587515299877601</v>
      </c>
      <c r="AT39" s="170">
        <f t="shared" si="17"/>
        <v>0.94124847001223988</v>
      </c>
      <c r="AU39" s="73" t="s">
        <v>673</v>
      </c>
      <c r="AV39" s="171" t="s">
        <v>670</v>
      </c>
      <c r="AW39" s="189">
        <f>AN39/AM39</f>
        <v>0.88901734104046248</v>
      </c>
      <c r="AX39" s="165"/>
    </row>
    <row r="40" spans="37:50" ht="30" x14ac:dyDescent="0.25">
      <c r="AL40" s="213" t="s">
        <v>669</v>
      </c>
      <c r="AM40" s="39">
        <v>66300</v>
      </c>
      <c r="AN40" s="39">
        <v>51960</v>
      </c>
      <c r="AO40" s="39">
        <v>13568300</v>
      </c>
      <c r="AP40" s="39">
        <v>597441960</v>
      </c>
      <c r="AQ40" s="170">
        <f>AM40*100/AO40</f>
        <v>0.48863895992865725</v>
      </c>
      <c r="AR40" s="170">
        <f>AN40*100/AP40</f>
        <v>8.6970791271506944E-3</v>
      </c>
      <c r="AS40" s="170">
        <f>AM40/AVERAGE(AM40:AN40)</f>
        <v>1.1212582445459158</v>
      </c>
      <c r="AT40" s="170">
        <f>AN40/AVERAGE(AM40:AN40)</f>
        <v>0.87874175545408417</v>
      </c>
      <c r="AU40" s="71" t="s">
        <v>672</v>
      </c>
      <c r="AV40" s="171" t="s">
        <v>670</v>
      </c>
      <c r="AW40" s="189">
        <f>AN40/AM40</f>
        <v>0.783710407239819</v>
      </c>
      <c r="AX40" s="165"/>
    </row>
    <row r="41" spans="37:50" ht="30.75" thickBot="1" x14ac:dyDescent="0.3">
      <c r="AL41" s="174" t="s">
        <v>669</v>
      </c>
      <c r="AM41" s="175">
        <v>18570.000000000004</v>
      </c>
      <c r="AN41" s="175">
        <v>17700</v>
      </c>
      <c r="AO41" s="175">
        <v>14718570</v>
      </c>
      <c r="AP41" s="175">
        <v>73887700</v>
      </c>
      <c r="AQ41" s="167">
        <f>AM41*100/AO41</f>
        <v>0.1261671480313645</v>
      </c>
      <c r="AR41" s="167">
        <f>AN41*100/AP41</f>
        <v>2.3955272663785717E-2</v>
      </c>
      <c r="AS41" s="167">
        <f>AM41/AVERAGE(AM41:AN41)</f>
        <v>1.0239867659222499</v>
      </c>
      <c r="AT41" s="167">
        <f>AN41/AVERAGE(AM41:AN41)</f>
        <v>0.9760132340777502</v>
      </c>
      <c r="AU41" s="208" t="s">
        <v>671</v>
      </c>
      <c r="AV41" s="190" t="s">
        <v>670</v>
      </c>
      <c r="AW41" s="191">
        <f>AN41/AM41</f>
        <v>0.95315024232633261</v>
      </c>
      <c r="AX41" s="169"/>
    </row>
    <row r="42" spans="37:50" ht="15.75" thickBot="1" x14ac:dyDescent="0.3"/>
    <row r="43" spans="37:50" x14ac:dyDescent="0.25">
      <c r="AL43" s="200" t="s">
        <v>54</v>
      </c>
      <c r="AM43" s="157"/>
      <c r="AN43" s="157"/>
      <c r="AO43" s="157"/>
      <c r="AP43" s="157"/>
      <c r="AQ43" s="157"/>
      <c r="AR43" s="157"/>
      <c r="AS43" s="158"/>
      <c r="AT43" s="158"/>
      <c r="AU43" s="314" t="s">
        <v>667</v>
      </c>
      <c r="AV43" s="314"/>
      <c r="AW43" s="314"/>
      <c r="AX43" s="315"/>
    </row>
    <row r="44" spans="37:50" ht="45" x14ac:dyDescent="0.25">
      <c r="AK44" s="64"/>
      <c r="AL44" s="159" t="s">
        <v>654</v>
      </c>
      <c r="AM44" s="121" t="s">
        <v>657</v>
      </c>
      <c r="AN44" s="121" t="s">
        <v>658</v>
      </c>
      <c r="AO44" s="121" t="s">
        <v>659</v>
      </c>
      <c r="AP44" s="121" t="s">
        <v>660</v>
      </c>
      <c r="AQ44" s="71" t="s">
        <v>655</v>
      </c>
      <c r="AR44" s="71" t="s">
        <v>656</v>
      </c>
      <c r="AS44" s="121" t="s">
        <v>661</v>
      </c>
      <c r="AT44" s="121" t="s">
        <v>662</v>
      </c>
      <c r="AU44" s="121" t="s">
        <v>664</v>
      </c>
      <c r="AV44" s="121" t="s">
        <v>665</v>
      </c>
      <c r="AW44" s="121" t="s">
        <v>666</v>
      </c>
      <c r="AX44" s="160" t="s">
        <v>668</v>
      </c>
    </row>
    <row r="45" spans="37:50" x14ac:dyDescent="0.25">
      <c r="AL45" s="159">
        <v>1</v>
      </c>
      <c r="AM45" s="63">
        <v>656679.57900000003</v>
      </c>
      <c r="AN45" s="63">
        <v>4427350</v>
      </c>
      <c r="AO45" s="63">
        <v>23448850.579</v>
      </c>
      <c r="AP45" s="123">
        <v>23426070</v>
      </c>
      <c r="AQ45" s="161">
        <f>AM45*100/AO45</f>
        <v>2.8004766237373704</v>
      </c>
      <c r="AR45" s="161">
        <f>AN45*100/AP45</f>
        <v>18.899243449712223</v>
      </c>
      <c r="AS45" s="161">
        <f t="shared" ref="AS45:AS53" si="18">AM45/AVERAGE(AM45:AN45)</f>
        <v>0.25833035343164357</v>
      </c>
      <c r="AT45" s="161">
        <f t="shared" ref="AT45:AT53" si="19">AN45/AVERAGE(AM45:AN45)</f>
        <v>1.7416696465683565</v>
      </c>
      <c r="AU45" s="163">
        <f>TTEST(AM45:AM50,AN45:AN50,2,1)</f>
        <v>0.12319523048176917</v>
      </c>
      <c r="AV45" s="163">
        <f>TTEST(AO45:AO50,AP45:AP50,2,1)</f>
        <v>0.44463564209589967</v>
      </c>
      <c r="AW45" s="269">
        <f>TTEST(AQ46:AQ51,AR46:AR51,2,1)</f>
        <v>2.8937210375624897E-2</v>
      </c>
      <c r="AX45" s="164">
        <f>TTEST(AS45:AS50,AT45:AT50,2,1)</f>
        <v>1.6856139975762661E-2</v>
      </c>
    </row>
    <row r="46" spans="37:50" x14ac:dyDescent="0.25">
      <c r="AL46" s="159">
        <v>2</v>
      </c>
      <c r="AM46" s="192">
        <v>4948428.6400000006</v>
      </c>
      <c r="AN46" s="192">
        <v>8219550</v>
      </c>
      <c r="AO46" s="192">
        <v>33692928.640000001</v>
      </c>
      <c r="AP46" s="123">
        <v>24436258.359999999</v>
      </c>
      <c r="AQ46" s="161">
        <f t="shared" ref="AQ46:AR51" si="20">AM46*100/AO46</f>
        <v>14.686846290130037</v>
      </c>
      <c r="AR46" s="161">
        <f t="shared" si="20"/>
        <v>33.636696252379942</v>
      </c>
      <c r="AS46" s="161">
        <f t="shared" si="18"/>
        <v>0.75158515597349118</v>
      </c>
      <c r="AT46" s="161">
        <f t="shared" si="19"/>
        <v>1.2484148440265088</v>
      </c>
      <c r="AU46" s="64"/>
      <c r="AV46" s="64"/>
      <c r="AW46" s="64"/>
      <c r="AX46" s="165"/>
    </row>
    <row r="47" spans="37:50" x14ac:dyDescent="0.25">
      <c r="AL47" s="159">
        <v>3</v>
      </c>
      <c r="AM47" s="192">
        <v>344300</v>
      </c>
      <c r="AN47" s="192">
        <v>420000</v>
      </c>
      <c r="AO47" s="192">
        <v>1159300</v>
      </c>
      <c r="AP47" s="62">
        <v>1478000</v>
      </c>
      <c r="AQ47" s="161">
        <f t="shared" si="20"/>
        <v>29.698956266712671</v>
      </c>
      <c r="AR47" s="161">
        <f t="shared" si="20"/>
        <v>28.416779431664413</v>
      </c>
      <c r="AS47" s="161">
        <f t="shared" si="18"/>
        <v>0.90095512233416197</v>
      </c>
      <c r="AT47" s="161">
        <f t="shared" si="19"/>
        <v>1.0990448776658379</v>
      </c>
      <c r="AU47" s="64"/>
      <c r="AV47" s="64"/>
      <c r="AW47" s="64"/>
      <c r="AX47" s="165"/>
    </row>
    <row r="48" spans="37:50" x14ac:dyDescent="0.25">
      <c r="AL48" s="159">
        <v>4</v>
      </c>
      <c r="AM48" s="192">
        <v>291000</v>
      </c>
      <c r="AN48" s="192">
        <v>563000</v>
      </c>
      <c r="AO48" s="192">
        <v>560000</v>
      </c>
      <c r="AP48" s="62">
        <v>797000</v>
      </c>
      <c r="AQ48" s="161">
        <f t="shared" si="20"/>
        <v>51.964285714285715</v>
      </c>
      <c r="AR48" s="161">
        <f t="shared" si="20"/>
        <v>70.639899623588462</v>
      </c>
      <c r="AS48" s="161">
        <f t="shared" si="18"/>
        <v>0.68149882903981263</v>
      </c>
      <c r="AT48" s="161">
        <f t="shared" si="19"/>
        <v>1.3185011709601873</v>
      </c>
      <c r="AV48" s="64"/>
      <c r="AW48" s="64"/>
      <c r="AX48" s="165"/>
    </row>
    <row r="49" spans="37:50" x14ac:dyDescent="0.25">
      <c r="AL49" s="159">
        <v>5</v>
      </c>
      <c r="AM49" s="192">
        <v>206300</v>
      </c>
      <c r="AN49" s="192">
        <v>283800</v>
      </c>
      <c r="AO49" s="192">
        <v>939300</v>
      </c>
      <c r="AP49" s="62">
        <v>1267800</v>
      </c>
      <c r="AQ49" s="161">
        <f t="shared" si="20"/>
        <v>21.963164058341317</v>
      </c>
      <c r="AR49" s="161">
        <f t="shared" si="20"/>
        <v>22.385234264079507</v>
      </c>
      <c r="AS49" s="161">
        <f t="shared" si="18"/>
        <v>0.84186900632523975</v>
      </c>
      <c r="AT49" s="161">
        <f t="shared" si="19"/>
        <v>1.1581309936747604</v>
      </c>
      <c r="AU49" s="64"/>
      <c r="AV49" s="64"/>
      <c r="AW49" s="64"/>
      <c r="AX49" s="165"/>
    </row>
    <row r="50" spans="37:50" x14ac:dyDescent="0.25">
      <c r="AL50" s="159">
        <v>6</v>
      </c>
      <c r="AM50" s="192">
        <v>202700</v>
      </c>
      <c r="AN50" s="192">
        <v>570200</v>
      </c>
      <c r="AO50" s="192">
        <v>1008700</v>
      </c>
      <c r="AP50" s="62">
        <v>1495200</v>
      </c>
      <c r="AQ50" s="161">
        <f t="shared" si="20"/>
        <v>20.095172003568951</v>
      </c>
      <c r="AR50" s="161">
        <f t="shared" si="20"/>
        <v>38.135366506153026</v>
      </c>
      <c r="AS50" s="161">
        <f t="shared" si="18"/>
        <v>0.52451804890671494</v>
      </c>
      <c r="AT50" s="161">
        <f t="shared" si="19"/>
        <v>1.4754819510932851</v>
      </c>
      <c r="AU50" s="64"/>
      <c r="AV50" s="64"/>
      <c r="AW50" s="64"/>
      <c r="AX50" s="165"/>
    </row>
    <row r="51" spans="37:50" x14ac:dyDescent="0.25">
      <c r="AL51" s="173" t="s">
        <v>663</v>
      </c>
      <c r="AM51" s="61">
        <f>SUM(AM45:AM50)</f>
        <v>6649408.2190000005</v>
      </c>
      <c r="AN51" s="61">
        <f>SUM(AN45:AN50)</f>
        <v>14483900</v>
      </c>
      <c r="AO51" s="61">
        <f>SUM(AO45:AO50)</f>
        <v>60809079.218999997</v>
      </c>
      <c r="AP51" s="61">
        <f>SUM(AP45:AP50)</f>
        <v>52900328.359999999</v>
      </c>
      <c r="AQ51" s="170">
        <f t="shared" si="20"/>
        <v>10.934893776392476</v>
      </c>
      <c r="AR51" s="170">
        <f t="shared" si="20"/>
        <v>27.379603206682251</v>
      </c>
      <c r="AS51" s="170">
        <f t="shared" si="18"/>
        <v>0.62928228274471654</v>
      </c>
      <c r="AT51" s="170">
        <f t="shared" si="19"/>
        <v>1.3707177172552834</v>
      </c>
      <c r="AU51" s="73" t="s">
        <v>673</v>
      </c>
      <c r="AV51" s="71" t="s">
        <v>670</v>
      </c>
      <c r="AW51" s="181">
        <f>AN51/AM51</f>
        <v>2.1782239145152413</v>
      </c>
      <c r="AX51" s="165"/>
    </row>
    <row r="52" spans="37:50" ht="30" x14ac:dyDescent="0.25">
      <c r="AL52" s="213" t="s">
        <v>669</v>
      </c>
      <c r="AM52" s="39">
        <v>6635520</v>
      </c>
      <c r="AN52" s="39">
        <v>805865290</v>
      </c>
      <c r="AO52" s="39">
        <v>366193620</v>
      </c>
      <c r="AP52" s="39">
        <v>14671363790</v>
      </c>
      <c r="AQ52" s="170">
        <f>AM52*100/AO52</f>
        <v>1.8120250156187865</v>
      </c>
      <c r="AR52" s="170">
        <f>AN52*100/AP52</f>
        <v>5.4927769601710628</v>
      </c>
      <c r="AS52" s="170">
        <f t="shared" si="18"/>
        <v>1.6333571408993428E-2</v>
      </c>
      <c r="AT52" s="170">
        <f t="shared" si="19"/>
        <v>1.9836664285910066</v>
      </c>
      <c r="AU52" s="71" t="s">
        <v>672</v>
      </c>
      <c r="AV52" s="71" t="s">
        <v>670</v>
      </c>
      <c r="AW52" s="188">
        <f>AN52/AM52</f>
        <v>121.44719479407793</v>
      </c>
      <c r="AX52" s="165"/>
    </row>
    <row r="53" spans="37:50" ht="30.75" thickBot="1" x14ac:dyDescent="0.3">
      <c r="AL53" s="174" t="s">
        <v>669</v>
      </c>
      <c r="AM53" s="210">
        <v>1415270</v>
      </c>
      <c r="AN53" s="210">
        <v>5935460</v>
      </c>
      <c r="AO53" s="209">
        <v>56636070</v>
      </c>
      <c r="AP53" s="210">
        <v>2323154960</v>
      </c>
      <c r="AQ53" s="167">
        <f>AM53*100/AO53</f>
        <v>2.498884544778619</v>
      </c>
      <c r="AR53" s="167">
        <f>AN53*100/AP53</f>
        <v>0.25549135129582573</v>
      </c>
      <c r="AS53" s="167">
        <f t="shared" si="18"/>
        <v>0.38506923802125775</v>
      </c>
      <c r="AT53" s="167">
        <f t="shared" si="19"/>
        <v>1.6149307619787423</v>
      </c>
      <c r="AU53" s="208" t="s">
        <v>671</v>
      </c>
      <c r="AV53" s="190" t="s">
        <v>670</v>
      </c>
      <c r="AW53" s="195">
        <f>AN53/AM53</f>
        <v>4.1938711341298838</v>
      </c>
      <c r="AX53" s="169"/>
    </row>
    <row r="56" spans="37:50" ht="15.75" thickBot="1" x14ac:dyDescent="0.3"/>
    <row r="57" spans="37:50" x14ac:dyDescent="0.25">
      <c r="AL57" s="156" t="s">
        <v>18</v>
      </c>
      <c r="AM57" s="157"/>
      <c r="AN57" s="157"/>
      <c r="AO57" s="157"/>
      <c r="AP57" s="157"/>
      <c r="AQ57" s="197"/>
      <c r="AR57" s="197"/>
      <c r="AS57" s="197"/>
      <c r="AT57" s="197"/>
      <c r="AU57" s="314" t="s">
        <v>667</v>
      </c>
      <c r="AV57" s="314"/>
      <c r="AW57" s="314"/>
      <c r="AX57" s="315"/>
    </row>
    <row r="58" spans="37:50" ht="45" x14ac:dyDescent="0.25">
      <c r="AK58" s="64"/>
      <c r="AL58" s="159" t="s">
        <v>654</v>
      </c>
      <c r="AM58" s="121" t="s">
        <v>657</v>
      </c>
      <c r="AN58" s="121" t="s">
        <v>658</v>
      </c>
      <c r="AO58" s="121" t="s">
        <v>659</v>
      </c>
      <c r="AP58" s="121" t="s">
        <v>660</v>
      </c>
      <c r="AQ58" s="71" t="s">
        <v>655</v>
      </c>
      <c r="AR58" s="71" t="s">
        <v>656</v>
      </c>
      <c r="AS58" s="121" t="s">
        <v>661</v>
      </c>
      <c r="AT58" s="121" t="s">
        <v>662</v>
      </c>
      <c r="AU58" s="121" t="s">
        <v>664</v>
      </c>
      <c r="AV58" s="121" t="s">
        <v>665</v>
      </c>
      <c r="AW58" s="121" t="s">
        <v>666</v>
      </c>
      <c r="AX58" s="160" t="s">
        <v>668</v>
      </c>
    </row>
    <row r="59" spans="37:50" x14ac:dyDescent="0.25">
      <c r="AL59" s="159">
        <v>1</v>
      </c>
      <c r="AM59" s="63">
        <v>0</v>
      </c>
      <c r="AN59" s="63">
        <v>0</v>
      </c>
      <c r="AO59" s="63">
        <v>0</v>
      </c>
      <c r="AP59" s="63">
        <v>0</v>
      </c>
      <c r="AQ59" s="196">
        <v>0</v>
      </c>
      <c r="AR59" s="196">
        <v>0</v>
      </c>
      <c r="AS59" s="196">
        <v>0</v>
      </c>
      <c r="AT59" s="196">
        <v>0</v>
      </c>
      <c r="AU59" s="163">
        <f>TTEST(AM59:AM64,AN59:AN64,2,1)</f>
        <v>0.36321746764912266</v>
      </c>
      <c r="AV59" s="163">
        <f>TTEST(AO59:AO64,AP59:AP64,2,1)</f>
        <v>0.60739917275168431</v>
      </c>
      <c r="AW59" s="163">
        <f>TTEST(AQ59:AQ64,AR59:AR64,2,1)</f>
        <v>0.36321746764912266</v>
      </c>
      <c r="AX59" s="194">
        <f>TTEST(AS59:AS64,AT59:AT64,2,1)</f>
        <v>0.36321746764912266</v>
      </c>
    </row>
    <row r="60" spans="37:50" x14ac:dyDescent="0.25">
      <c r="AL60" s="159">
        <v>2</v>
      </c>
      <c r="AM60" s="192">
        <v>0</v>
      </c>
      <c r="AN60" s="192">
        <v>0</v>
      </c>
      <c r="AO60" s="192">
        <v>0</v>
      </c>
      <c r="AP60" s="192">
        <v>0</v>
      </c>
      <c r="AQ60" s="196">
        <v>0</v>
      </c>
      <c r="AR60" s="196">
        <v>0</v>
      </c>
      <c r="AS60" s="196">
        <v>0</v>
      </c>
      <c r="AT60" s="196">
        <v>0</v>
      </c>
      <c r="AU60" s="64"/>
      <c r="AV60" s="64"/>
      <c r="AW60" s="64"/>
      <c r="AX60" s="165"/>
    </row>
    <row r="61" spans="37:50" x14ac:dyDescent="0.25">
      <c r="AL61" s="159">
        <v>3</v>
      </c>
      <c r="AM61" s="192">
        <v>0</v>
      </c>
      <c r="AN61" s="192">
        <v>0</v>
      </c>
      <c r="AO61" s="192">
        <v>1890000</v>
      </c>
      <c r="AP61" s="192">
        <v>1920000</v>
      </c>
      <c r="AQ61" s="196">
        <f t="shared" ref="AQ61:AR64" si="21">AM61*100/AO61</f>
        <v>0</v>
      </c>
      <c r="AR61" s="196">
        <f t="shared" si="21"/>
        <v>0</v>
      </c>
      <c r="AS61" s="196">
        <v>0</v>
      </c>
      <c r="AT61" s="196">
        <v>0</v>
      </c>
      <c r="AU61" s="64"/>
      <c r="AV61" s="64"/>
      <c r="AW61" s="64"/>
      <c r="AX61" s="165"/>
    </row>
    <row r="62" spans="37:50" x14ac:dyDescent="0.25">
      <c r="AL62" s="159">
        <v>4</v>
      </c>
      <c r="AM62" s="192">
        <v>0</v>
      </c>
      <c r="AN62" s="192">
        <v>0</v>
      </c>
      <c r="AO62" s="192">
        <v>7710000</v>
      </c>
      <c r="AP62" s="192">
        <v>8050000</v>
      </c>
      <c r="AQ62" s="196">
        <f t="shared" si="21"/>
        <v>0</v>
      </c>
      <c r="AR62" s="196">
        <f t="shared" si="21"/>
        <v>0</v>
      </c>
      <c r="AS62" s="196">
        <v>0</v>
      </c>
      <c r="AT62" s="196">
        <v>0</v>
      </c>
      <c r="AU62" s="64"/>
      <c r="AV62" s="64"/>
      <c r="AW62" s="64"/>
      <c r="AX62" s="165"/>
    </row>
    <row r="63" spans="37:50" x14ac:dyDescent="0.25">
      <c r="AL63" s="159">
        <v>5</v>
      </c>
      <c r="AM63" s="192">
        <v>0</v>
      </c>
      <c r="AN63" s="192">
        <v>0</v>
      </c>
      <c r="AO63" s="192">
        <v>2150000</v>
      </c>
      <c r="AP63" s="192">
        <v>2000000</v>
      </c>
      <c r="AQ63" s="196">
        <f t="shared" si="21"/>
        <v>0</v>
      </c>
      <c r="AR63" s="196">
        <f t="shared" si="21"/>
        <v>0</v>
      </c>
      <c r="AS63" s="196">
        <v>0</v>
      </c>
      <c r="AT63" s="196">
        <v>0</v>
      </c>
      <c r="AU63" s="64"/>
      <c r="AV63" s="64"/>
      <c r="AW63" s="64"/>
      <c r="AX63" s="165"/>
    </row>
    <row r="64" spans="37:50" x14ac:dyDescent="0.25">
      <c r="AL64" s="159">
        <v>6</v>
      </c>
      <c r="AM64" s="192">
        <v>0</v>
      </c>
      <c r="AN64" s="192">
        <v>17300</v>
      </c>
      <c r="AO64" s="192">
        <v>2310000</v>
      </c>
      <c r="AP64" s="192">
        <v>2307300</v>
      </c>
      <c r="AQ64" s="196">
        <f t="shared" si="21"/>
        <v>0</v>
      </c>
      <c r="AR64" s="196">
        <f t="shared" si="21"/>
        <v>0.7497941316690504</v>
      </c>
      <c r="AS64" s="196">
        <f>AM64/AVERAGE(AM64:AN64)</f>
        <v>0</v>
      </c>
      <c r="AT64" s="196">
        <f>AN64/AVERAGE(AM64:AN64)</f>
        <v>2</v>
      </c>
      <c r="AU64" s="64"/>
      <c r="AV64" s="64"/>
      <c r="AW64" s="64"/>
      <c r="AX64" s="165"/>
    </row>
    <row r="65" spans="37:50" x14ac:dyDescent="0.25">
      <c r="AL65" s="173" t="s">
        <v>663</v>
      </c>
      <c r="AM65" s="201">
        <f>SUM(AM59:AM64)</f>
        <v>0</v>
      </c>
      <c r="AN65" s="201">
        <f>SUM(AN59:AN64)</f>
        <v>17300</v>
      </c>
      <c r="AO65" s="201">
        <f>SUM(AO59:AO64)</f>
        <v>14060000</v>
      </c>
      <c r="AP65" s="201">
        <f>SUM(AP59:AP64)</f>
        <v>14277300</v>
      </c>
      <c r="AQ65" s="170">
        <f t="shared" ref="AQ65:AR67" si="22">AM65*100/AO65</f>
        <v>0</v>
      </c>
      <c r="AR65" s="170">
        <f t="shared" si="22"/>
        <v>0.12117136993689283</v>
      </c>
      <c r="AS65" s="170">
        <f>AM65/AVERAGE(AM65:AN65)</f>
        <v>0</v>
      </c>
      <c r="AT65" s="170">
        <f>AN65/AVERAGE(AM65:AN65)</f>
        <v>2</v>
      </c>
      <c r="AU65" s="73" t="s">
        <v>673</v>
      </c>
      <c r="AV65" s="71" t="s">
        <v>670</v>
      </c>
      <c r="AW65" s="216" t="s">
        <v>674</v>
      </c>
      <c r="AX65" s="165"/>
    </row>
    <row r="66" spans="37:50" ht="30" x14ac:dyDescent="0.25">
      <c r="AL66" s="213" t="s">
        <v>669</v>
      </c>
      <c r="AM66" s="63">
        <v>186000</v>
      </c>
      <c r="AN66" s="63">
        <v>822000</v>
      </c>
      <c r="AO66" s="63">
        <v>6216000</v>
      </c>
      <c r="AP66" s="63">
        <v>9492000</v>
      </c>
      <c r="AQ66" s="170">
        <f t="shared" si="22"/>
        <v>2.9922779922779923</v>
      </c>
      <c r="AR66" s="170">
        <f t="shared" si="22"/>
        <v>8.6599241466498107</v>
      </c>
      <c r="AS66" s="170">
        <f>AM66/AVERAGE(AM66:AN66)</f>
        <v>0.36904761904761907</v>
      </c>
      <c r="AT66" s="170">
        <f>AN66/AVERAGE(AM66:AN66)</f>
        <v>1.6309523809523809</v>
      </c>
      <c r="AU66" s="71" t="s">
        <v>672</v>
      </c>
      <c r="AV66" s="71" t="s">
        <v>670</v>
      </c>
      <c r="AW66" s="181">
        <f>AN66/AM66</f>
        <v>4.419354838709677</v>
      </c>
      <c r="AX66" s="165"/>
    </row>
    <row r="67" spans="37:50" ht="30.75" thickBot="1" x14ac:dyDescent="0.3">
      <c r="AL67" s="174" t="s">
        <v>669</v>
      </c>
      <c r="AM67" s="40">
        <v>24500</v>
      </c>
      <c r="AN67" s="40">
        <v>314000</v>
      </c>
      <c r="AO67" s="37">
        <v>1514500</v>
      </c>
      <c r="AP67" s="124">
        <v>3484000</v>
      </c>
      <c r="AQ67" s="170">
        <f t="shared" si="22"/>
        <v>1.6176956091119181</v>
      </c>
      <c r="AR67" s="170">
        <f t="shared" si="22"/>
        <v>9.0126291618828933</v>
      </c>
      <c r="AS67" s="170">
        <f>AM67/AVERAGE(AM67:AN67)</f>
        <v>0.14475627769571639</v>
      </c>
      <c r="AT67" s="170">
        <f>AN67/AVERAGE(AM67:AN67)</f>
        <v>1.8552437223042837</v>
      </c>
      <c r="AU67" s="208" t="s">
        <v>671</v>
      </c>
      <c r="AV67" s="190" t="s">
        <v>670</v>
      </c>
      <c r="AW67" s="187">
        <f>AN67/AM67</f>
        <v>12.816326530612244</v>
      </c>
      <c r="AX67" s="169"/>
    </row>
    <row r="68" spans="37:50" x14ac:dyDescent="0.25">
      <c r="AM68" s="158"/>
      <c r="AN68" s="158"/>
      <c r="AO68" s="158"/>
      <c r="AP68" s="158"/>
      <c r="AQ68" s="158"/>
      <c r="AR68" s="158"/>
      <c r="AS68" s="158"/>
      <c r="AT68" s="158"/>
      <c r="AX68" s="158"/>
    </row>
    <row r="69" spans="37:50" ht="15.75" thickBot="1" x14ac:dyDescent="0.3"/>
    <row r="70" spans="37:50" x14ac:dyDescent="0.25">
      <c r="AL70" s="156" t="s">
        <v>98</v>
      </c>
      <c r="AM70" s="157"/>
      <c r="AN70" s="157"/>
      <c r="AO70" s="157"/>
      <c r="AP70" s="157"/>
      <c r="AQ70" s="197"/>
      <c r="AR70" s="197"/>
      <c r="AS70" s="197"/>
      <c r="AT70" s="197"/>
      <c r="AU70" s="314" t="s">
        <v>667</v>
      </c>
      <c r="AV70" s="314"/>
      <c r="AW70" s="314"/>
      <c r="AX70" s="315"/>
    </row>
    <row r="71" spans="37:50" ht="45" x14ac:dyDescent="0.25">
      <c r="AK71" s="64"/>
      <c r="AL71" s="159" t="s">
        <v>654</v>
      </c>
      <c r="AM71" s="121" t="s">
        <v>657</v>
      </c>
      <c r="AN71" s="121" t="s">
        <v>658</v>
      </c>
      <c r="AO71" s="121" t="s">
        <v>659</v>
      </c>
      <c r="AP71" s="121" t="s">
        <v>660</v>
      </c>
      <c r="AQ71" s="71" t="s">
        <v>655</v>
      </c>
      <c r="AR71" s="71" t="s">
        <v>656</v>
      </c>
      <c r="AS71" s="121" t="s">
        <v>661</v>
      </c>
      <c r="AT71" s="121" t="s">
        <v>662</v>
      </c>
      <c r="AU71" s="121" t="s">
        <v>664</v>
      </c>
      <c r="AV71" s="121" t="s">
        <v>665</v>
      </c>
      <c r="AW71" s="121" t="s">
        <v>666</v>
      </c>
      <c r="AX71" s="160" t="s">
        <v>668</v>
      </c>
    </row>
    <row r="72" spans="37:50" x14ac:dyDescent="0.25">
      <c r="AL72" s="159">
        <v>1</v>
      </c>
      <c r="AM72" s="63">
        <v>0</v>
      </c>
      <c r="AN72" s="63">
        <v>0</v>
      </c>
      <c r="AO72" s="63">
        <v>0</v>
      </c>
      <c r="AP72" s="63">
        <v>0</v>
      </c>
      <c r="AQ72" s="196">
        <v>0</v>
      </c>
      <c r="AR72" s="196">
        <v>0</v>
      </c>
      <c r="AS72" s="196">
        <v>0</v>
      </c>
      <c r="AT72" s="196">
        <v>0</v>
      </c>
      <c r="AU72" s="163">
        <f>TTEST(AM72:AM77,AN72:AN77,2,1)</f>
        <v>0.4852478503526767</v>
      </c>
      <c r="AV72" s="163">
        <f>TTEST(AO72:AO77,AP72:AP77,2,1)</f>
        <v>0.4852478503526767</v>
      </c>
      <c r="AW72" s="163"/>
      <c r="AX72" s="206">
        <f>TTEST(AS72:AS77,AT72:AT77,2,1)</f>
        <v>0.44919843456855435</v>
      </c>
    </row>
    <row r="73" spans="37:50" x14ac:dyDescent="0.25">
      <c r="AL73" s="159">
        <v>2</v>
      </c>
      <c r="AM73" s="192">
        <v>0</v>
      </c>
      <c r="AN73" s="192">
        <v>0</v>
      </c>
      <c r="AO73" s="192">
        <v>0</v>
      </c>
      <c r="AP73" s="192">
        <v>0</v>
      </c>
      <c r="AQ73" s="196">
        <v>0</v>
      </c>
      <c r="AR73" s="196">
        <v>0</v>
      </c>
      <c r="AS73" s="196">
        <v>0</v>
      </c>
      <c r="AT73" s="196">
        <v>0</v>
      </c>
      <c r="AU73" s="64"/>
      <c r="AV73" s="64"/>
      <c r="AW73" s="64"/>
      <c r="AX73" s="165"/>
    </row>
    <row r="74" spans="37:50" x14ac:dyDescent="0.25">
      <c r="AL74" s="159">
        <v>3</v>
      </c>
      <c r="AM74" s="192">
        <v>308210</v>
      </c>
      <c r="AN74" s="192">
        <v>136254</v>
      </c>
      <c r="AO74" s="192">
        <v>308210</v>
      </c>
      <c r="AP74" s="192">
        <v>136254</v>
      </c>
      <c r="AQ74" s="196">
        <f t="shared" ref="AQ74:AR79" si="23">AM74*100/AO74</f>
        <v>100</v>
      </c>
      <c r="AR74" s="196">
        <f t="shared" si="23"/>
        <v>100</v>
      </c>
      <c r="AS74" s="196">
        <f t="shared" ref="AS74:AS79" si="24">AM74/AVERAGE(AM74:AN74)</f>
        <v>1.3868839771050074</v>
      </c>
      <c r="AT74" s="196">
        <f t="shared" ref="AT74:AT79" si="25">AN74/AVERAGE(AM74:AN74)</f>
        <v>0.61311602289499267</v>
      </c>
      <c r="AU74" s="64"/>
      <c r="AV74" s="64"/>
      <c r="AW74" s="64"/>
      <c r="AX74" s="165"/>
    </row>
    <row r="75" spans="37:50" x14ac:dyDescent="0.25">
      <c r="AL75" s="159">
        <v>4</v>
      </c>
      <c r="AM75" s="192">
        <v>276420</v>
      </c>
      <c r="AN75" s="192">
        <v>273810</v>
      </c>
      <c r="AO75" s="192">
        <v>276420</v>
      </c>
      <c r="AP75" s="192">
        <v>273810</v>
      </c>
      <c r="AQ75" s="196">
        <f t="shared" si="23"/>
        <v>100</v>
      </c>
      <c r="AR75" s="196">
        <f t="shared" si="23"/>
        <v>100</v>
      </c>
      <c r="AS75" s="196">
        <f t="shared" si="24"/>
        <v>1.0047434709121641</v>
      </c>
      <c r="AT75" s="196">
        <f t="shared" si="25"/>
        <v>0.99525652908783602</v>
      </c>
      <c r="AU75" s="64"/>
      <c r="AV75" s="64"/>
      <c r="AW75" s="64"/>
      <c r="AX75" s="165"/>
    </row>
    <row r="76" spans="37:50" x14ac:dyDescent="0.25">
      <c r="AL76" s="159">
        <v>5</v>
      </c>
      <c r="AM76" s="192">
        <v>236300</v>
      </c>
      <c r="AN76" s="192">
        <v>293300</v>
      </c>
      <c r="AO76" s="192">
        <v>236300</v>
      </c>
      <c r="AP76" s="192">
        <v>293300</v>
      </c>
      <c r="AQ76" s="196">
        <f t="shared" si="23"/>
        <v>100</v>
      </c>
      <c r="AR76" s="196">
        <f t="shared" si="23"/>
        <v>100</v>
      </c>
      <c r="AS76" s="196">
        <f t="shared" si="24"/>
        <v>0.89237160120845926</v>
      </c>
      <c r="AT76" s="196">
        <f t="shared" si="25"/>
        <v>1.1076283987915407</v>
      </c>
      <c r="AU76" s="64"/>
      <c r="AV76" s="64"/>
      <c r="AW76" s="64"/>
      <c r="AX76" s="165"/>
    </row>
    <row r="77" spans="37:50" x14ac:dyDescent="0.25">
      <c r="AL77" s="159">
        <v>6</v>
      </c>
      <c r="AM77" s="192">
        <v>230710</v>
      </c>
      <c r="AN77" s="192">
        <v>205210</v>
      </c>
      <c r="AO77" s="192">
        <v>230710</v>
      </c>
      <c r="AP77" s="192">
        <v>205210</v>
      </c>
      <c r="AQ77" s="196">
        <f t="shared" si="23"/>
        <v>100</v>
      </c>
      <c r="AR77" s="196">
        <f t="shared" si="23"/>
        <v>100</v>
      </c>
      <c r="AS77" s="196">
        <f t="shared" si="24"/>
        <v>1.0584969719214534</v>
      </c>
      <c r="AT77" s="196">
        <f t="shared" si="25"/>
        <v>0.94150302807854658</v>
      </c>
      <c r="AU77" s="64"/>
      <c r="AV77" s="64"/>
      <c r="AW77" s="64"/>
      <c r="AX77" s="165"/>
    </row>
    <row r="78" spans="37:50" x14ac:dyDescent="0.25">
      <c r="AL78" s="173" t="s">
        <v>663</v>
      </c>
      <c r="AM78" s="201">
        <f>SUM(AM72:AM77)</f>
        <v>1051640</v>
      </c>
      <c r="AN78" s="201">
        <f>SUM(AN72:AN77)</f>
        <v>908574</v>
      </c>
      <c r="AO78" s="201">
        <f>SUM(AO72:AO77)</f>
        <v>1051640</v>
      </c>
      <c r="AP78" s="201">
        <f>SUM(AP72:AP77)</f>
        <v>908574</v>
      </c>
      <c r="AQ78" s="170">
        <f t="shared" si="23"/>
        <v>100</v>
      </c>
      <c r="AR78" s="170">
        <f t="shared" si="23"/>
        <v>100</v>
      </c>
      <c r="AS78" s="170">
        <f t="shared" si="24"/>
        <v>1.0729848883846356</v>
      </c>
      <c r="AT78" s="170">
        <f t="shared" si="25"/>
        <v>0.92701511161536443</v>
      </c>
      <c r="AU78" s="73" t="s">
        <v>673</v>
      </c>
      <c r="AV78" s="71" t="s">
        <v>670</v>
      </c>
      <c r="AW78" s="181">
        <f>AN78/AM78</f>
        <v>0.86395914951884678</v>
      </c>
      <c r="AX78" s="165"/>
    </row>
    <row r="79" spans="37:50" ht="30" x14ac:dyDescent="0.25">
      <c r="AL79" s="213" t="s">
        <v>669</v>
      </c>
      <c r="AM79" s="39">
        <v>25640</v>
      </c>
      <c r="AN79" s="39">
        <v>1093700</v>
      </c>
      <c r="AO79" s="39">
        <v>170005640</v>
      </c>
      <c r="AP79" s="39">
        <v>173273700</v>
      </c>
      <c r="AQ79" s="170">
        <f t="shared" si="23"/>
        <v>1.5081852578537983E-2</v>
      </c>
      <c r="AR79" s="170">
        <f t="shared" si="23"/>
        <v>0.63119792559401688</v>
      </c>
      <c r="AS79" s="170">
        <f t="shared" si="24"/>
        <v>4.5812711061875747E-2</v>
      </c>
      <c r="AT79" s="170">
        <f t="shared" si="25"/>
        <v>1.9541872889381242</v>
      </c>
      <c r="AU79" s="71" t="s">
        <v>672</v>
      </c>
      <c r="AV79" s="171" t="s">
        <v>670</v>
      </c>
      <c r="AW79" s="221">
        <f>AN79/AM79</f>
        <v>42.65600624024961</v>
      </c>
      <c r="AX79" s="165"/>
    </row>
    <row r="80" spans="37:50" ht="30.75" thickBot="1" x14ac:dyDescent="0.3">
      <c r="AL80" s="174" t="s">
        <v>669</v>
      </c>
      <c r="AM80" s="215">
        <v>0</v>
      </c>
      <c r="AN80" s="215">
        <v>1500000</v>
      </c>
      <c r="AO80" s="214">
        <v>1510000</v>
      </c>
      <c r="AP80" s="215">
        <v>3490000</v>
      </c>
      <c r="AQ80" s="167">
        <f>AM80*100/AN80</f>
        <v>0</v>
      </c>
      <c r="AR80" s="167">
        <f>AO80*100/AP80</f>
        <v>43.266475644699142</v>
      </c>
      <c r="AS80" s="167">
        <f>AM80/AVERAGE(AM80:AO80)</f>
        <v>0</v>
      </c>
      <c r="AT80" s="167">
        <f>AO80/AVERAGE(AM80:AO80)</f>
        <v>1.5049833887043189</v>
      </c>
      <c r="AU80" s="208" t="s">
        <v>671</v>
      </c>
      <c r="AV80" s="176" t="s">
        <v>670</v>
      </c>
      <c r="AW80" s="220" t="s">
        <v>221</v>
      </c>
      <c r="AX80" s="169"/>
    </row>
    <row r="81" spans="37:50" ht="15.75" thickBot="1" x14ac:dyDescent="0.3"/>
    <row r="82" spans="37:50" x14ac:dyDescent="0.25">
      <c r="AL82" s="200" t="s">
        <v>228</v>
      </c>
      <c r="AM82" s="157"/>
      <c r="AN82" s="157"/>
      <c r="AO82" s="157"/>
      <c r="AP82" s="157"/>
      <c r="AQ82" s="202"/>
      <c r="AR82" s="202"/>
      <c r="AS82" s="202"/>
      <c r="AT82" s="202"/>
      <c r="AU82" s="179" t="s">
        <v>667</v>
      </c>
      <c r="AV82" s="179"/>
      <c r="AW82" s="179"/>
      <c r="AX82" s="180"/>
    </row>
    <row r="83" spans="37:50" ht="45" x14ac:dyDescent="0.25">
      <c r="AK83" s="64"/>
      <c r="AL83" s="159" t="s">
        <v>654</v>
      </c>
      <c r="AM83" s="121" t="s">
        <v>657</v>
      </c>
      <c r="AN83" s="121" t="s">
        <v>658</v>
      </c>
      <c r="AO83" s="121" t="s">
        <v>659</v>
      </c>
      <c r="AP83" s="121" t="s">
        <v>660</v>
      </c>
      <c r="AQ83" s="71" t="s">
        <v>655</v>
      </c>
      <c r="AR83" s="71" t="s">
        <v>656</v>
      </c>
      <c r="AS83" s="121" t="s">
        <v>661</v>
      </c>
      <c r="AT83" s="121" t="s">
        <v>662</v>
      </c>
      <c r="AU83" s="121" t="s">
        <v>664</v>
      </c>
      <c r="AV83" s="121" t="s">
        <v>665</v>
      </c>
      <c r="AW83" s="121" t="s">
        <v>666</v>
      </c>
      <c r="AX83" s="160" t="s">
        <v>668</v>
      </c>
    </row>
    <row r="84" spans="37:50" x14ac:dyDescent="0.25">
      <c r="AL84" s="159">
        <v>1</v>
      </c>
      <c r="AM84" s="123">
        <v>0</v>
      </c>
      <c r="AN84" s="62">
        <v>79100</v>
      </c>
      <c r="AO84" s="123">
        <v>0</v>
      </c>
      <c r="AP84" s="62">
        <v>79100</v>
      </c>
      <c r="AQ84" s="161">
        <v>0</v>
      </c>
      <c r="AR84" s="161">
        <f>AN84*100/AP84</f>
        <v>100</v>
      </c>
      <c r="AS84" s="161">
        <f>AM84/AVERAGE(AM84:AN84)</f>
        <v>0</v>
      </c>
      <c r="AT84" s="161">
        <f>AN84/AVERAGE(AM84:AN84)</f>
        <v>2</v>
      </c>
      <c r="AU84" s="163">
        <f>TTEST(AM84:AM89,AN84:AN89,2,1)</f>
        <v>0.31994160554770973</v>
      </c>
      <c r="AV84" s="163">
        <f>TTEST(AO84:AO89,AP84:AP89,2,1)</f>
        <v>0.31994160554770973</v>
      </c>
      <c r="AW84" s="163">
        <f>TTEST(AQ84:AQ89,AR84:AR89,2,1)</f>
        <v>0.36321746764912266</v>
      </c>
      <c r="AX84" s="194">
        <f>TTEST(AS84:AS89,AT84:AT89,2,1)</f>
        <v>0.36321746764912266</v>
      </c>
    </row>
    <row r="85" spans="37:50" x14ac:dyDescent="0.25">
      <c r="AL85" s="159">
        <v>2</v>
      </c>
      <c r="AM85" s="123">
        <v>100000</v>
      </c>
      <c r="AN85" s="59">
        <v>107000</v>
      </c>
      <c r="AO85" s="123">
        <v>100000</v>
      </c>
      <c r="AP85" s="59">
        <v>107000</v>
      </c>
      <c r="AQ85" s="161">
        <v>0</v>
      </c>
      <c r="AR85" s="161">
        <v>0</v>
      </c>
      <c r="AS85" s="161">
        <v>0</v>
      </c>
      <c r="AT85" s="161">
        <v>0</v>
      </c>
      <c r="AU85" s="64"/>
      <c r="AV85" s="64"/>
      <c r="AW85" s="64"/>
      <c r="AX85" s="165"/>
    </row>
    <row r="86" spans="37:50" x14ac:dyDescent="0.25">
      <c r="AL86" s="159">
        <v>3</v>
      </c>
      <c r="AM86" s="123">
        <v>0</v>
      </c>
      <c r="AN86" s="59">
        <v>0</v>
      </c>
      <c r="AO86" s="123">
        <v>0</v>
      </c>
      <c r="AP86" s="59">
        <v>0</v>
      </c>
      <c r="AQ86" s="161">
        <v>0</v>
      </c>
      <c r="AR86" s="161">
        <v>0</v>
      </c>
      <c r="AS86" s="161">
        <v>0</v>
      </c>
      <c r="AT86" s="161">
        <v>0</v>
      </c>
      <c r="AU86" s="64"/>
      <c r="AV86" s="64"/>
      <c r="AW86" s="64"/>
      <c r="AX86" s="165"/>
    </row>
    <row r="87" spans="37:50" x14ac:dyDescent="0.25">
      <c r="AL87" s="159">
        <v>4</v>
      </c>
      <c r="AM87" s="123">
        <v>0</v>
      </c>
      <c r="AN87" s="59">
        <v>0</v>
      </c>
      <c r="AO87" s="123">
        <v>0</v>
      </c>
      <c r="AP87" s="59">
        <v>0</v>
      </c>
      <c r="AQ87" s="161">
        <v>0</v>
      </c>
      <c r="AR87" s="161">
        <v>0</v>
      </c>
      <c r="AS87" s="161">
        <v>0</v>
      </c>
      <c r="AT87" s="161">
        <v>0</v>
      </c>
      <c r="AU87" s="64"/>
      <c r="AV87" s="64"/>
      <c r="AW87" s="64"/>
      <c r="AX87" s="165"/>
    </row>
    <row r="88" spans="37:50" x14ac:dyDescent="0.25">
      <c r="AL88" s="159">
        <v>5</v>
      </c>
      <c r="AM88" s="123">
        <v>0</v>
      </c>
      <c r="AN88" s="59">
        <v>0</v>
      </c>
      <c r="AO88" s="123">
        <v>0</v>
      </c>
      <c r="AP88" s="59">
        <v>0</v>
      </c>
      <c r="AQ88" s="161">
        <v>0</v>
      </c>
      <c r="AR88" s="161">
        <v>0</v>
      </c>
      <c r="AS88" s="161">
        <v>0</v>
      </c>
      <c r="AT88" s="161">
        <v>0</v>
      </c>
      <c r="AU88" s="64"/>
      <c r="AV88" s="64"/>
      <c r="AW88" s="64"/>
      <c r="AX88" s="165"/>
    </row>
    <row r="89" spans="37:50" x14ac:dyDescent="0.25">
      <c r="AL89" s="159">
        <v>6</v>
      </c>
      <c r="AM89" s="123">
        <v>0</v>
      </c>
      <c r="AN89" s="59">
        <v>0</v>
      </c>
      <c r="AO89" s="123">
        <v>0</v>
      </c>
      <c r="AP89" s="59">
        <v>0</v>
      </c>
      <c r="AQ89" s="161">
        <v>0</v>
      </c>
      <c r="AR89" s="161">
        <v>0</v>
      </c>
      <c r="AS89" s="161">
        <v>0</v>
      </c>
      <c r="AT89" s="161">
        <v>0</v>
      </c>
      <c r="AU89" s="64"/>
      <c r="AV89" s="64"/>
      <c r="AW89" s="64"/>
      <c r="AX89" s="165"/>
    </row>
    <row r="90" spans="37:50" ht="15.75" x14ac:dyDescent="0.25">
      <c r="AL90" s="173" t="s">
        <v>663</v>
      </c>
      <c r="AM90" s="172">
        <f>SUM(AM84:AM89)</f>
        <v>100000</v>
      </c>
      <c r="AN90" s="172">
        <f>SUM(AN84:AN89)</f>
        <v>186100</v>
      </c>
      <c r="AO90" s="172">
        <f>SUM(AO84:AO89)</f>
        <v>100000</v>
      </c>
      <c r="AP90" s="172">
        <f>SUM(AP84:AP89)</f>
        <v>186100</v>
      </c>
      <c r="AQ90" s="170">
        <v>0</v>
      </c>
      <c r="AR90" s="170">
        <f>AN90*100/AP90</f>
        <v>100</v>
      </c>
      <c r="AS90" s="170">
        <f>AM90/AVERAGE(AM90:AN90)</f>
        <v>0.69905627403005943</v>
      </c>
      <c r="AT90" s="170">
        <f>AN90/AVERAGE(AM90:AN90)</f>
        <v>1.3009437259699406</v>
      </c>
      <c r="AU90" s="73" t="s">
        <v>673</v>
      </c>
      <c r="AV90" s="71" t="s">
        <v>670</v>
      </c>
      <c r="AW90" s="223">
        <f>AN90/AM90</f>
        <v>1.861</v>
      </c>
      <c r="AX90" s="165"/>
    </row>
    <row r="91" spans="37:50" ht="30" x14ac:dyDescent="0.25">
      <c r="AL91" s="213" t="s">
        <v>669</v>
      </c>
      <c r="AM91" s="222">
        <v>21000</v>
      </c>
      <c r="AN91" s="222">
        <v>23900</v>
      </c>
      <c r="AO91" s="222">
        <v>21000</v>
      </c>
      <c r="AP91" s="222">
        <v>23900</v>
      </c>
      <c r="AQ91" s="170">
        <v>1</v>
      </c>
      <c r="AR91" s="170">
        <f>AN91*100/AP91</f>
        <v>100</v>
      </c>
      <c r="AS91" s="170">
        <f>AM91/AVERAGE(AM91:AN91)</f>
        <v>0.93541202672605794</v>
      </c>
      <c r="AT91" s="170">
        <f>AN91/AVERAGE(AM91:AN91)</f>
        <v>1.0645879732739421</v>
      </c>
      <c r="AU91" s="71" t="s">
        <v>672</v>
      </c>
      <c r="AV91" s="71" t="s">
        <v>670</v>
      </c>
      <c r="AW91" s="189">
        <f>AN91/AM91</f>
        <v>1.138095238095238</v>
      </c>
      <c r="AX91" s="165"/>
    </row>
    <row r="92" spans="37:50" ht="30.75" thickBot="1" x14ac:dyDescent="0.3">
      <c r="AL92" s="174" t="s">
        <v>669</v>
      </c>
      <c r="AM92" s="215">
        <v>21100</v>
      </c>
      <c r="AN92" s="215">
        <v>27300</v>
      </c>
      <c r="AO92" s="214">
        <v>21100</v>
      </c>
      <c r="AP92" s="215">
        <v>27300</v>
      </c>
      <c r="AQ92" s="167">
        <v>2</v>
      </c>
      <c r="AR92" s="167">
        <f>AN92*100/AP92</f>
        <v>100</v>
      </c>
      <c r="AS92" s="167">
        <f>AM92/AVERAGE(AM92:AN92)</f>
        <v>0.87190082644628097</v>
      </c>
      <c r="AT92" s="167">
        <f>AN92/AVERAGE(AM92:AN92)</f>
        <v>1.1280991735537189</v>
      </c>
      <c r="AU92" s="208" t="s">
        <v>671</v>
      </c>
      <c r="AV92" s="176" t="s">
        <v>670</v>
      </c>
      <c r="AW92" s="185">
        <f>AN92/AM92</f>
        <v>1.2938388625592416</v>
      </c>
      <c r="AX92" s="169"/>
    </row>
  </sheetData>
  <mergeCells count="16">
    <mergeCell ref="A1:U1"/>
    <mergeCell ref="Z1:AC1"/>
    <mergeCell ref="AU1:AX1"/>
    <mergeCell ref="B2:E2"/>
    <mergeCell ref="F2:I2"/>
    <mergeCell ref="J2:M2"/>
    <mergeCell ref="N2:Q2"/>
    <mergeCell ref="R2:U2"/>
    <mergeCell ref="V2:Y2"/>
    <mergeCell ref="Z2:AC2"/>
    <mergeCell ref="V1:Y1"/>
    <mergeCell ref="AU57:AX57"/>
    <mergeCell ref="AU70:AX70"/>
    <mergeCell ref="AU13:AX13"/>
    <mergeCell ref="AU31:AX31"/>
    <mergeCell ref="AU43:AX4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28"/>
  <sheetViews>
    <sheetView topLeftCell="A325" workbookViewId="0">
      <selection activeCell="F89" sqref="F89"/>
    </sheetView>
  </sheetViews>
  <sheetFormatPr defaultRowHeight="15" x14ac:dyDescent="0.25"/>
  <cols>
    <col min="1" max="1" customWidth="true" style="42" width="11.140625" collapsed="true"/>
    <col min="2" max="2" customWidth="true" style="42" width="22.140625" collapsed="true"/>
    <col min="3" max="3" style="43" width="8.85546875" collapsed="true"/>
    <col min="4" max="4" customWidth="true" style="42" width="10.0" collapsed="true"/>
    <col min="5" max="5" customWidth="true" style="42" width="22.7109375" collapsed="true"/>
    <col min="6" max="14" style="43" width="8.85546875" collapsed="true"/>
    <col min="15" max="15" style="44" width="8.85546875" collapsed="true"/>
    <col min="16" max="16" style="43" width="8.85546875" collapsed="true"/>
    <col min="17" max="17" customWidth="true" style="43" width="10.140625" collapsed="true"/>
    <col min="18" max="18" customWidth="true" style="43" width="11.28515625" collapsed="true"/>
    <col min="19" max="19" customWidth="true" style="43" width="10.28515625" collapsed="true"/>
    <col min="20" max="20" style="43" width="8.85546875" collapsed="true"/>
    <col min="21" max="21" customWidth="true" style="43" width="10.5703125" collapsed="true"/>
    <col min="22" max="22" style="42" width="9.140625" collapsed="true"/>
    <col min="23" max="23" customWidth="true" style="43" width="10.5703125" collapsed="true"/>
    <col min="24" max="24" customWidth="true" style="43" width="9.5703125" collapsed="true"/>
    <col min="25" max="25" customWidth="true" style="43" width="9.0" collapsed="true"/>
    <col min="26" max="26" customWidth="true" style="43" width="9.7109375" collapsed="true"/>
    <col min="27" max="27" style="43" width="8.85546875" collapsed="true"/>
    <col min="28" max="28" style="42" width="9.140625" collapsed="true"/>
    <col min="29" max="30" style="43" width="8.85546875" collapsed="true"/>
    <col min="31" max="31" style="44" width="8.85546875" collapsed="true"/>
    <col min="32" max="32" customWidth="true" style="43" width="8.5703125" collapsed="true"/>
    <col min="33" max="33" customWidth="true" style="43" width="8.0" collapsed="true"/>
    <col min="34" max="34" customWidth="true" style="43" width="8.85546875" collapsed="true"/>
    <col min="35" max="35" style="43" width="8.85546875" collapsed="true"/>
    <col min="36" max="36" customWidth="true" style="43" width="8.28515625" collapsed="true"/>
    <col min="37" max="37" customWidth="true" style="43" width="8.7109375" collapsed="true"/>
    <col min="38" max="38" customWidth="true" style="280" width="8.7109375" collapsed="true"/>
    <col min="39" max="39" customWidth="true" style="296" width="8.7109375" collapsed="true"/>
    <col min="40" max="42" style="42" width="9.140625" collapsed="true"/>
    <col min="43" max="43" customWidth="true" style="280" width="9.42578125" collapsed="true"/>
    <col min="44" max="45" customWidth="true" style="42" width="9.140625" collapsed="true"/>
    <col min="46" max="49" style="42" width="9.140625" collapsed="true"/>
    <col min="50" max="50" style="43" width="8.85546875" collapsed="true"/>
    <col min="51" max="51" style="43" width="9.140625" collapsed="true"/>
    <col min="52" max="52" customWidth="true" style="43" width="11.0" collapsed="true"/>
    <col min="53" max="54" style="42" width="9.140625" collapsed="true"/>
    <col min="55" max="55" customWidth="true" style="42" width="10.0" collapsed="true"/>
    <col min="56" max="61" style="42" width="9.140625" collapsed="true"/>
    <col min="62" max="62" style="282" width="8.85546875" collapsed="true"/>
    <col min="63" max="63" style="283" width="9.140625" collapsed="true"/>
    <col min="64" max="71" customWidth="true" style="43" width="11.5703125" collapsed="true"/>
    <col min="72" max="72" style="280" width="8.85546875" collapsed="true"/>
    <col min="73" max="16384" style="42" width="9.140625" collapsed="true"/>
  </cols>
  <sheetData>
    <row r="1" spans="1:72" ht="39" customHeight="1" thickBot="1" x14ac:dyDescent="0.3">
      <c r="A1" s="338" t="s">
        <v>771</v>
      </c>
      <c r="B1" s="339"/>
      <c r="C1" s="339"/>
      <c r="D1" s="339"/>
      <c r="E1" s="339"/>
      <c r="F1" s="339"/>
      <c r="G1" s="339"/>
      <c r="H1" s="339"/>
      <c r="I1" s="339"/>
      <c r="J1" s="340" t="s">
        <v>776</v>
      </c>
      <c r="K1" s="340"/>
      <c r="L1" s="340"/>
      <c r="M1" s="340"/>
      <c r="N1" s="340"/>
      <c r="O1" s="341"/>
      <c r="AM1" s="281"/>
      <c r="AN1" s="46"/>
    </row>
    <row r="2" spans="1:72" s="285" customFormat="1" ht="15.75" thickBot="1" x14ac:dyDescent="0.3">
      <c r="A2" s="284"/>
      <c r="C2" s="286"/>
      <c r="F2" s="286"/>
      <c r="G2" s="286"/>
      <c r="H2" s="286">
        <v>3</v>
      </c>
      <c r="I2" s="286">
        <v>4</v>
      </c>
      <c r="J2" s="286">
        <v>5</v>
      </c>
      <c r="K2" s="286">
        <v>6</v>
      </c>
      <c r="L2" s="286" t="s">
        <v>753</v>
      </c>
      <c r="M2" s="286" t="s">
        <v>754</v>
      </c>
      <c r="N2" s="286" t="s">
        <v>755</v>
      </c>
      <c r="O2" s="287" t="s">
        <v>756</v>
      </c>
      <c r="P2" s="286">
        <v>1</v>
      </c>
      <c r="Q2" s="288">
        <v>1</v>
      </c>
      <c r="R2" s="286">
        <v>2</v>
      </c>
      <c r="S2" s="286">
        <v>2</v>
      </c>
      <c r="T2" s="286">
        <v>3</v>
      </c>
      <c r="U2" s="286">
        <v>3</v>
      </c>
      <c r="V2" s="286">
        <v>4</v>
      </c>
      <c r="W2" s="286">
        <v>4</v>
      </c>
      <c r="X2" s="286">
        <v>5</v>
      </c>
      <c r="Y2" s="286">
        <v>5</v>
      </c>
      <c r="Z2" s="286">
        <v>6</v>
      </c>
      <c r="AA2" s="286">
        <v>6</v>
      </c>
      <c r="AB2" s="286">
        <v>7</v>
      </c>
      <c r="AC2" s="286">
        <v>7</v>
      </c>
      <c r="AD2" s="286">
        <v>8</v>
      </c>
      <c r="AE2" s="287">
        <v>8</v>
      </c>
      <c r="AF2" s="286">
        <v>1</v>
      </c>
      <c r="AG2" s="286">
        <v>2</v>
      </c>
      <c r="AH2" s="286">
        <v>3</v>
      </c>
      <c r="AI2" s="286">
        <v>4</v>
      </c>
      <c r="AJ2" s="286">
        <v>5</v>
      </c>
      <c r="AK2" s="286">
        <v>6</v>
      </c>
      <c r="AL2" s="289">
        <v>7</v>
      </c>
      <c r="AM2" s="289">
        <v>8</v>
      </c>
      <c r="AN2" s="331" t="s">
        <v>737</v>
      </c>
      <c r="AO2" s="332"/>
      <c r="AP2" s="332"/>
      <c r="AQ2" s="332"/>
      <c r="AR2" s="332"/>
      <c r="AS2" s="332"/>
      <c r="AT2" s="332"/>
      <c r="AU2" s="332"/>
      <c r="AV2" s="332"/>
      <c r="AW2" s="332"/>
      <c r="AX2" s="332"/>
      <c r="AY2" s="332"/>
      <c r="AZ2" s="332"/>
      <c r="BA2" s="332"/>
      <c r="BB2" s="332"/>
      <c r="BC2" s="332"/>
      <c r="BD2" s="332"/>
      <c r="BE2" s="332"/>
      <c r="BF2" s="332"/>
      <c r="BG2" s="332"/>
      <c r="BH2" s="332"/>
      <c r="BI2" s="332"/>
      <c r="BJ2" s="332"/>
      <c r="BK2" s="333"/>
      <c r="BL2" s="328" t="s">
        <v>204</v>
      </c>
      <c r="BM2" s="329"/>
      <c r="BN2" s="329"/>
      <c r="BO2" s="329"/>
      <c r="BP2" s="329"/>
      <c r="BQ2" s="329"/>
      <c r="BR2" s="329"/>
      <c r="BS2" s="330"/>
      <c r="BT2" s="289"/>
    </row>
    <row r="3" spans="1:72" ht="75" x14ac:dyDescent="0.25">
      <c r="A3" s="68" t="s">
        <v>0</v>
      </c>
      <c r="B3" s="68" t="s">
        <v>1</v>
      </c>
      <c r="C3" s="290" t="s">
        <v>2</v>
      </c>
      <c r="D3" s="68" t="s">
        <v>3</v>
      </c>
      <c r="E3" s="68" t="s">
        <v>4</v>
      </c>
      <c r="F3" s="290" t="s">
        <v>5</v>
      </c>
      <c r="G3" s="290" t="s">
        <v>6</v>
      </c>
      <c r="H3" s="290" t="s">
        <v>181</v>
      </c>
      <c r="I3" s="290" t="s">
        <v>182</v>
      </c>
      <c r="J3" s="290" t="s">
        <v>748</v>
      </c>
      <c r="K3" s="290" t="s">
        <v>183</v>
      </c>
      <c r="L3" s="290" t="s">
        <v>184</v>
      </c>
      <c r="M3" s="290" t="s">
        <v>185</v>
      </c>
      <c r="N3" s="290" t="s">
        <v>749</v>
      </c>
      <c r="O3" s="291" t="s">
        <v>750</v>
      </c>
      <c r="P3" s="290" t="s">
        <v>186</v>
      </c>
      <c r="Q3" s="290" t="s">
        <v>188</v>
      </c>
      <c r="R3" s="290" t="s">
        <v>189</v>
      </c>
      <c r="S3" s="290" t="s">
        <v>187</v>
      </c>
      <c r="T3" s="290" t="s">
        <v>757</v>
      </c>
      <c r="U3" s="290" t="s">
        <v>758</v>
      </c>
      <c r="V3" s="68" t="s">
        <v>190</v>
      </c>
      <c r="W3" s="290" t="s">
        <v>191</v>
      </c>
      <c r="X3" s="290" t="s">
        <v>192</v>
      </c>
      <c r="Y3" s="290" t="s">
        <v>193</v>
      </c>
      <c r="Z3" s="290" t="s">
        <v>194</v>
      </c>
      <c r="AA3" s="290" t="s">
        <v>195</v>
      </c>
      <c r="AB3" s="68" t="s">
        <v>759</v>
      </c>
      <c r="AC3" s="290" t="s">
        <v>760</v>
      </c>
      <c r="AD3" s="290" t="s">
        <v>196</v>
      </c>
      <c r="AE3" s="291" t="s">
        <v>197</v>
      </c>
      <c r="AF3" s="290" t="s">
        <v>203</v>
      </c>
      <c r="AG3" s="290" t="s">
        <v>202</v>
      </c>
      <c r="AH3" s="290" t="s">
        <v>761</v>
      </c>
      <c r="AI3" s="290" t="s">
        <v>201</v>
      </c>
      <c r="AJ3" s="290" t="s">
        <v>200</v>
      </c>
      <c r="AK3" s="290" t="s">
        <v>199</v>
      </c>
      <c r="AL3" s="290" t="s">
        <v>762</v>
      </c>
      <c r="AM3" s="291" t="s">
        <v>198</v>
      </c>
      <c r="AN3" s="290" t="s">
        <v>186</v>
      </c>
      <c r="AO3" s="290" t="s">
        <v>735</v>
      </c>
      <c r="AP3" s="290" t="s">
        <v>237</v>
      </c>
      <c r="AQ3" s="290" t="s">
        <v>189</v>
      </c>
      <c r="AR3" s="290" t="s">
        <v>736</v>
      </c>
      <c r="AS3" s="290" t="s">
        <v>238</v>
      </c>
      <c r="AT3" s="290" t="s">
        <v>757</v>
      </c>
      <c r="AU3" s="290" t="s">
        <v>763</v>
      </c>
      <c r="AV3" s="290" t="s">
        <v>764</v>
      </c>
      <c r="AW3" s="68" t="s">
        <v>190</v>
      </c>
      <c r="AX3" s="290" t="s">
        <v>243</v>
      </c>
      <c r="AY3" s="290" t="s">
        <v>242</v>
      </c>
      <c r="AZ3" s="290" t="s">
        <v>192</v>
      </c>
      <c r="BA3" s="290" t="s">
        <v>193</v>
      </c>
      <c r="BB3" s="290" t="s">
        <v>240</v>
      </c>
      <c r="BC3" s="290" t="s">
        <v>194</v>
      </c>
      <c r="BD3" s="290" t="s">
        <v>195</v>
      </c>
      <c r="BE3" s="290" t="s">
        <v>239</v>
      </c>
      <c r="BF3" s="68" t="s">
        <v>759</v>
      </c>
      <c r="BG3" s="290" t="s">
        <v>760</v>
      </c>
      <c r="BH3" s="290" t="s">
        <v>765</v>
      </c>
      <c r="BI3" s="290" t="s">
        <v>196</v>
      </c>
      <c r="BJ3" s="292" t="s">
        <v>197</v>
      </c>
      <c r="BK3" s="292" t="s">
        <v>241</v>
      </c>
      <c r="BL3" s="290" t="s">
        <v>207</v>
      </c>
      <c r="BM3" s="290" t="s">
        <v>208</v>
      </c>
      <c r="BN3" s="290" t="s">
        <v>766</v>
      </c>
      <c r="BO3" s="290" t="s">
        <v>209</v>
      </c>
      <c r="BP3" s="290" t="s">
        <v>210</v>
      </c>
      <c r="BQ3" s="290" t="s">
        <v>212</v>
      </c>
      <c r="BR3" s="290" t="s">
        <v>211</v>
      </c>
      <c r="BS3" s="290" t="s">
        <v>213</v>
      </c>
      <c r="BT3" s="293" t="s">
        <v>206</v>
      </c>
    </row>
    <row r="4" spans="1:72" x14ac:dyDescent="0.25">
      <c r="A4" s="42" t="s">
        <v>7</v>
      </c>
      <c r="B4" s="42" t="s">
        <v>8</v>
      </c>
      <c r="C4" s="43" t="s">
        <v>25</v>
      </c>
      <c r="D4" s="42" t="s">
        <v>26</v>
      </c>
      <c r="E4" s="42" t="s">
        <v>27</v>
      </c>
      <c r="F4" s="43">
        <v>25.54</v>
      </c>
      <c r="G4" s="43">
        <v>52.57</v>
      </c>
      <c r="H4" s="43" t="s">
        <v>12</v>
      </c>
      <c r="I4" s="43" t="s">
        <v>12</v>
      </c>
      <c r="J4" s="43">
        <v>52.57</v>
      </c>
      <c r="K4" s="43" t="s">
        <v>12</v>
      </c>
      <c r="L4" s="43" t="s">
        <v>12</v>
      </c>
      <c r="M4" s="43" t="s">
        <v>12</v>
      </c>
      <c r="N4" s="43" t="s">
        <v>12</v>
      </c>
      <c r="O4" s="44" t="s">
        <v>12</v>
      </c>
      <c r="P4" s="45">
        <v>116000</v>
      </c>
      <c r="Q4" s="45">
        <v>1280000</v>
      </c>
      <c r="R4" s="45">
        <v>0</v>
      </c>
      <c r="S4" s="45">
        <v>15100</v>
      </c>
      <c r="T4" s="45">
        <v>102000</v>
      </c>
      <c r="U4" s="45">
        <v>811000</v>
      </c>
      <c r="V4" s="46">
        <v>0</v>
      </c>
      <c r="W4" s="45">
        <v>186000</v>
      </c>
      <c r="X4" s="45">
        <v>4860</v>
      </c>
      <c r="Y4" s="45">
        <v>151000</v>
      </c>
      <c r="Z4" s="45">
        <v>0</v>
      </c>
      <c r="AA4" s="45">
        <v>98900</v>
      </c>
      <c r="AB4" s="46">
        <v>0</v>
      </c>
      <c r="AC4" s="45">
        <v>162000</v>
      </c>
      <c r="AD4" s="45">
        <v>0</v>
      </c>
      <c r="AE4" s="47">
        <v>588000</v>
      </c>
      <c r="AF4" s="294">
        <v>4.16</v>
      </c>
      <c r="AG4" s="294">
        <v>0</v>
      </c>
      <c r="AH4" s="294">
        <v>3.67</v>
      </c>
      <c r="AI4" s="294">
        <v>0</v>
      </c>
      <c r="AJ4" s="294">
        <v>0.17399999999999999</v>
      </c>
      <c r="AK4" s="294">
        <v>0</v>
      </c>
      <c r="AL4" s="35">
        <v>0</v>
      </c>
      <c r="AM4" s="295">
        <v>0</v>
      </c>
      <c r="AN4" s="46">
        <v>80900</v>
      </c>
      <c r="AO4" s="46">
        <v>892000</v>
      </c>
      <c r="AP4" s="45">
        <f>SUM(AN4:AO4)</f>
        <v>972900</v>
      </c>
      <c r="AQ4" s="58">
        <v>0</v>
      </c>
      <c r="AR4" s="46">
        <v>3860000</v>
      </c>
      <c r="AS4" s="58">
        <f>SUM(AQ4:AR4)</f>
        <v>3860000</v>
      </c>
      <c r="AT4" s="46">
        <v>10300</v>
      </c>
      <c r="AU4" s="46">
        <v>815000</v>
      </c>
      <c r="AV4" s="46">
        <f>SUM(AT4:AU4)</f>
        <v>825300</v>
      </c>
      <c r="AW4" s="46">
        <v>0</v>
      </c>
      <c r="AX4" s="45">
        <v>1070000</v>
      </c>
      <c r="AY4" s="45">
        <f>SUM(AW4:AX4)</f>
        <v>1070000</v>
      </c>
      <c r="AZ4" s="45">
        <v>14800</v>
      </c>
      <c r="BA4" s="46">
        <v>460000</v>
      </c>
      <c r="BB4" s="46">
        <f>SUM(AZ4:BA4)</f>
        <v>474800</v>
      </c>
      <c r="BC4" s="46">
        <v>0</v>
      </c>
      <c r="BD4" s="46">
        <v>4580000</v>
      </c>
      <c r="BE4" s="46">
        <f>SUM(BC4:BD4)</f>
        <v>4580000</v>
      </c>
      <c r="BF4" s="46">
        <v>113000</v>
      </c>
      <c r="BG4" s="46">
        <v>650000</v>
      </c>
      <c r="BH4" s="46">
        <f>SUM(BF4:BG4)</f>
        <v>763000</v>
      </c>
      <c r="BI4" s="46">
        <v>12000</v>
      </c>
      <c r="BJ4" s="60">
        <v>588000</v>
      </c>
      <c r="BK4" s="49">
        <f>SUM(BI4:BJ4)</f>
        <v>600000</v>
      </c>
      <c r="BL4" s="29">
        <f>AN4/AVERAGE(AN4,AQ4,AT4,AW4,AZ4,BC4,BF4,BI4)</f>
        <v>2.8017316017316016</v>
      </c>
      <c r="BM4" s="29">
        <f>AQ4/AVERAGE(AN4,AQ4,AT4,AW4,AZ4,BC4,BF4,BI4)</f>
        <v>0</v>
      </c>
      <c r="BN4" s="29">
        <f>AT4/AVERAGE(AN4,AQ4,AT4,AW4,AZ4,BC4,BF4,BI4)</f>
        <v>0.3567099567099567</v>
      </c>
      <c r="BO4" s="29">
        <f>AW4/AVERAGE(AN4,AQ4,AT4,AW4,AZ4,BC4,BF4,BI4)</f>
        <v>0</v>
      </c>
      <c r="BP4" s="29">
        <f>AZ4/AVERAGE(AN4,AQ4,AT4,AW4,AZ4,BC4,BF4,BI4)</f>
        <v>0.51255411255411254</v>
      </c>
      <c r="BQ4" s="29">
        <f>BC4/AVERAGE(AN4,AQ4,AT4,AW4,AZ4,BC4,BF4,BI4)</f>
        <v>0</v>
      </c>
      <c r="BR4" s="29">
        <f>BF4/AVERAGE(AN4,AQ4,AT4,AW4,AZ4,BC4,BF4,BI4)</f>
        <v>3.9134199134199132</v>
      </c>
      <c r="BS4" s="29">
        <f>BI4/AVERAGE(AN4,AQ4,AT4,AW4,AZ4,BC4,BF4,BI4)</f>
        <v>0.41558441558441561</v>
      </c>
      <c r="BT4" s="35">
        <f>(BI4+BF4+BC4+AZ4)/(AW4+AT4+AQ4+AN4)</f>
        <v>1.5328947368421053</v>
      </c>
    </row>
    <row r="5" spans="1:72" x14ac:dyDescent="0.25">
      <c r="A5" s="42" t="s">
        <v>37</v>
      </c>
      <c r="B5" s="42" t="s">
        <v>38</v>
      </c>
      <c r="C5" s="43" t="s">
        <v>43</v>
      </c>
      <c r="D5" s="42" t="s">
        <v>26</v>
      </c>
      <c r="E5" s="42" t="s">
        <v>27</v>
      </c>
      <c r="F5" s="43">
        <v>25.54</v>
      </c>
      <c r="G5" s="43">
        <v>52.57</v>
      </c>
      <c r="H5" s="43" t="s">
        <v>12</v>
      </c>
      <c r="I5" s="43" t="s">
        <v>12</v>
      </c>
      <c r="J5" s="43">
        <v>52.57</v>
      </c>
      <c r="K5" s="43" t="s">
        <v>12</v>
      </c>
      <c r="L5" s="43" t="s">
        <v>12</v>
      </c>
      <c r="M5" s="43" t="s">
        <v>12</v>
      </c>
      <c r="N5" s="43" t="s">
        <v>12</v>
      </c>
      <c r="O5" s="44" t="s">
        <v>12</v>
      </c>
      <c r="P5" s="45">
        <v>116000</v>
      </c>
      <c r="Q5" s="45">
        <v>2480000</v>
      </c>
      <c r="R5" s="45">
        <v>0</v>
      </c>
      <c r="S5" s="45">
        <v>30200</v>
      </c>
      <c r="T5" s="45">
        <v>102000</v>
      </c>
      <c r="U5" s="45">
        <v>1590000</v>
      </c>
      <c r="V5" s="46">
        <v>0</v>
      </c>
      <c r="W5" s="45">
        <v>355000</v>
      </c>
      <c r="X5" s="45">
        <v>4860</v>
      </c>
      <c r="Y5" s="45">
        <v>301000</v>
      </c>
      <c r="Z5" s="45">
        <v>0</v>
      </c>
      <c r="AA5" s="45">
        <v>188000</v>
      </c>
      <c r="AB5" s="46">
        <v>0</v>
      </c>
      <c r="AC5" s="45">
        <v>314000</v>
      </c>
      <c r="AD5" s="45">
        <v>0</v>
      </c>
      <c r="AE5" s="47">
        <v>1170000</v>
      </c>
      <c r="AF5" s="294">
        <v>4.16</v>
      </c>
      <c r="AG5" s="294">
        <v>0</v>
      </c>
      <c r="AH5" s="294">
        <v>3.67</v>
      </c>
      <c r="AI5" s="294">
        <v>0</v>
      </c>
      <c r="AJ5" s="294">
        <v>0.17399999999999999</v>
      </c>
      <c r="AK5" s="294">
        <v>0</v>
      </c>
      <c r="AL5" s="35">
        <v>0</v>
      </c>
      <c r="AM5" s="295">
        <v>0</v>
      </c>
      <c r="AN5" s="46">
        <v>60800</v>
      </c>
      <c r="AO5" s="46">
        <v>1300000</v>
      </c>
      <c r="AP5" s="45">
        <f t="shared" ref="AP5:AP68" si="0">SUM(AN5:AO5)</f>
        <v>1360800</v>
      </c>
      <c r="AQ5" s="58">
        <v>0</v>
      </c>
      <c r="AR5" s="46">
        <v>391000</v>
      </c>
      <c r="AS5" s="58">
        <f t="shared" ref="AS5:AS68" si="1">SUM(AQ5:AR5)</f>
        <v>391000</v>
      </c>
      <c r="AT5" s="46">
        <v>12200</v>
      </c>
      <c r="AU5" s="46">
        <v>1890000</v>
      </c>
      <c r="AV5" s="46">
        <f t="shared" ref="AV5:AV68" si="2">SUM(AT5:AU5)</f>
        <v>1902200</v>
      </c>
      <c r="AW5" s="46">
        <v>0</v>
      </c>
      <c r="AX5" s="45">
        <v>2530000</v>
      </c>
      <c r="AY5" s="45">
        <f t="shared" ref="AY5:AY68" si="3">SUM(AW5:AX5)</f>
        <v>2530000</v>
      </c>
      <c r="AZ5" s="45">
        <v>14500</v>
      </c>
      <c r="BA5" s="46">
        <v>899000</v>
      </c>
      <c r="BB5" s="46">
        <f t="shared" ref="BB5:BB68" si="4">SUM(AZ5:BA5)</f>
        <v>913500</v>
      </c>
      <c r="BC5" s="46">
        <v>0</v>
      </c>
      <c r="BD5" s="46">
        <v>1060000</v>
      </c>
      <c r="BE5" s="46">
        <f t="shared" ref="BE5:BE68" si="5">SUM(BC5:BD5)</f>
        <v>1060000</v>
      </c>
      <c r="BF5" s="46">
        <v>122000</v>
      </c>
      <c r="BG5" s="46">
        <v>2010000</v>
      </c>
      <c r="BH5" s="46">
        <f t="shared" ref="BH5:BH68" si="6">SUM(BF5:BG5)</f>
        <v>2132000</v>
      </c>
      <c r="BI5" s="46">
        <v>101000</v>
      </c>
      <c r="BJ5" s="60">
        <v>1170000</v>
      </c>
      <c r="BK5" s="49">
        <f t="shared" ref="BK5:BK68" si="7">SUM(BI5:BJ5)</f>
        <v>1271000</v>
      </c>
      <c r="BL5" s="29">
        <f>AN5/AVERAGE(AN5,AQ5,AT5,AW5,AZ5,BC5,BF5,BI5)</f>
        <v>1.5665056360708534</v>
      </c>
      <c r="BM5" s="29">
        <f>AQ5/AVERAGE(AN5,AQ5,AT5,AW5,AZ5,BC5,BF5,BI5)</f>
        <v>0</v>
      </c>
      <c r="BN5" s="29">
        <f>AT5/AVERAGE(AN5,AQ5,AT5,AW5,AZ5,BC5,BF5,BI5)</f>
        <v>0.31433172302737522</v>
      </c>
      <c r="BO5" s="29">
        <f>AW5/AVERAGE(AN5,AQ5,AT5,AW5,AZ5,BC5,BF5,BI5)</f>
        <v>0</v>
      </c>
      <c r="BP5" s="29">
        <f>AZ5/AVERAGE(AN5,AQ5,AT5,AW5,AZ5,BC5,BF5,BI5)</f>
        <v>0.37359098228663445</v>
      </c>
      <c r="BQ5" s="29">
        <f>BC5/AVERAGE(AN5,AQ5,AT5,AW5,AZ5,BC5,BF5,BI5)</f>
        <v>0</v>
      </c>
      <c r="BR5" s="29">
        <f>BF5/AVERAGE(AN5,AQ5,AT5,AW5,AZ5,BC5,BF5,BI5)</f>
        <v>3.1433172302737522</v>
      </c>
      <c r="BS5" s="29">
        <f>BI5/AVERAGE(AN5,AQ5,AT5,AW5,AZ5,BC5,BF5,BI5)</f>
        <v>2.6022544283413849</v>
      </c>
      <c r="BT5" s="35">
        <f t="shared" ref="BT5:BT68" si="8">(BI5+BF5+BC5+AZ5)/(AW5+AT5+AQ5+AN5)</f>
        <v>3.2534246575342465</v>
      </c>
    </row>
    <row r="6" spans="1:72" s="50" customFormat="1" x14ac:dyDescent="0.25">
      <c r="C6" s="51"/>
      <c r="E6" s="50" t="s">
        <v>205</v>
      </c>
      <c r="F6" s="51"/>
      <c r="G6" s="51"/>
      <c r="H6" s="51"/>
      <c r="I6" s="51"/>
      <c r="J6" s="51"/>
      <c r="K6" s="51"/>
      <c r="L6" s="51"/>
      <c r="M6" s="51"/>
      <c r="N6" s="51"/>
      <c r="O6" s="52"/>
      <c r="P6" s="53">
        <f>SUM(P4:P5)</f>
        <v>232000</v>
      </c>
      <c r="Q6" s="53">
        <f t="shared" ref="Q6:V6" si="9">SUM(Q4:Q5)</f>
        <v>3760000</v>
      </c>
      <c r="R6" s="53">
        <f t="shared" si="9"/>
        <v>0</v>
      </c>
      <c r="S6" s="53">
        <f t="shared" si="9"/>
        <v>45300</v>
      </c>
      <c r="T6" s="53">
        <f t="shared" si="9"/>
        <v>204000</v>
      </c>
      <c r="U6" s="53">
        <f t="shared" si="9"/>
        <v>2401000</v>
      </c>
      <c r="V6" s="53">
        <f t="shared" si="9"/>
        <v>0</v>
      </c>
      <c r="W6" s="53">
        <f t="shared" ref="W6:AE6" si="10">SUM(W4:W5)</f>
        <v>541000</v>
      </c>
      <c r="X6" s="53">
        <f t="shared" si="10"/>
        <v>9720</v>
      </c>
      <c r="Y6" s="53">
        <f t="shared" si="10"/>
        <v>452000</v>
      </c>
      <c r="Z6" s="53">
        <f t="shared" si="10"/>
        <v>0</v>
      </c>
      <c r="AA6" s="53">
        <f t="shared" si="10"/>
        <v>286900</v>
      </c>
      <c r="AB6" s="53">
        <f t="shared" si="10"/>
        <v>0</v>
      </c>
      <c r="AC6" s="53">
        <f t="shared" si="10"/>
        <v>476000</v>
      </c>
      <c r="AD6" s="53">
        <f t="shared" si="10"/>
        <v>0</v>
      </c>
      <c r="AE6" s="77">
        <f t="shared" si="10"/>
        <v>1758000</v>
      </c>
      <c r="AF6" s="34">
        <f>P6/AVERAGE(P6,V6,R6,T6,X6,Z6,AB6,AD6)</f>
        <v>4.1640491788566809</v>
      </c>
      <c r="AG6" s="34">
        <f>R6/AVERAGE(P6,R6,T6,V6,X6,Z6,AB6,AD6)</f>
        <v>0</v>
      </c>
      <c r="AH6" s="34">
        <f>T6/AVERAGE(P6,R6,T6,V6,X6,Z6,AB6,AD6)</f>
        <v>3.6614915193394957</v>
      </c>
      <c r="AI6" s="34">
        <f>V6/AVERAGE(P6,R6,T6,V6,X6,Z6,AB6,AD6)</f>
        <v>0</v>
      </c>
      <c r="AJ6" s="34">
        <f>X6/AVERAGE(P6,R6,T6,V6,X6,Z6,AB6,AD6)</f>
        <v>0.17445930180382302</v>
      </c>
      <c r="AK6" s="34">
        <f>Z6/AVERAGE(P6,R6,T6,V6,X6,Z6,AB6,AD6)</f>
        <v>0</v>
      </c>
      <c r="AL6" s="54">
        <f>AB6/AVERAGE(P6,R6,T6,V6,X6,Z6,AB6,AD6)</f>
        <v>0</v>
      </c>
      <c r="AM6" s="55">
        <f>AD6/AVERAGE(P6,R6,T6,V6,X6,Z6,AB6,AD6)</f>
        <v>0</v>
      </c>
      <c r="AN6" s="56">
        <f>SUM(AZ4:AZ5)</f>
        <v>29300</v>
      </c>
      <c r="AO6" s="56">
        <f>SUM(BA4:BA5)</f>
        <v>1359000</v>
      </c>
      <c r="AP6" s="56">
        <f>SUM(AN6:AO6)</f>
        <v>1388300</v>
      </c>
      <c r="AQ6" s="66">
        <f t="shared" ref="AQ6:BJ6" si="11">SUM(AQ4:AQ5)</f>
        <v>0</v>
      </c>
      <c r="AR6" s="56">
        <f t="shared" si="11"/>
        <v>4251000</v>
      </c>
      <c r="AS6" s="66">
        <f t="shared" si="1"/>
        <v>4251000</v>
      </c>
      <c r="AT6" s="56">
        <f t="shared" si="11"/>
        <v>22500</v>
      </c>
      <c r="AU6" s="56">
        <f t="shared" si="11"/>
        <v>2705000</v>
      </c>
      <c r="AV6" s="56">
        <f t="shared" si="2"/>
        <v>2727500</v>
      </c>
      <c r="AW6" s="56">
        <f t="shared" si="11"/>
        <v>0</v>
      </c>
      <c r="AX6" s="56">
        <v>22500</v>
      </c>
      <c r="AY6" s="56">
        <v>2727500</v>
      </c>
      <c r="AZ6" s="56">
        <f>SUM(AN4:AN5)</f>
        <v>141700</v>
      </c>
      <c r="BA6" s="56">
        <f>SUM(AO4:AO5)</f>
        <v>2192000</v>
      </c>
      <c r="BB6" s="53">
        <f>SUM(AZ6:BA6)</f>
        <v>2333700</v>
      </c>
      <c r="BC6" s="56">
        <f t="shared" si="11"/>
        <v>0</v>
      </c>
      <c r="BD6" s="56">
        <f t="shared" si="11"/>
        <v>5640000</v>
      </c>
      <c r="BE6" s="56">
        <f t="shared" si="5"/>
        <v>5640000</v>
      </c>
      <c r="BF6" s="56">
        <f t="shared" si="11"/>
        <v>235000</v>
      </c>
      <c r="BG6" s="56">
        <f t="shared" si="11"/>
        <v>2660000</v>
      </c>
      <c r="BH6" s="56">
        <f t="shared" si="6"/>
        <v>2895000</v>
      </c>
      <c r="BI6" s="56">
        <f t="shared" si="11"/>
        <v>113000</v>
      </c>
      <c r="BJ6" s="67">
        <f t="shared" si="11"/>
        <v>1758000</v>
      </c>
      <c r="BK6" s="57">
        <f t="shared" si="7"/>
        <v>1871000</v>
      </c>
      <c r="BL6" s="34">
        <f>AZ6/AVERAGE(AZ6,AQ6,AT6,AW6,AN6,BC6,BF6,BI6)</f>
        <v>2.0934441366574332</v>
      </c>
      <c r="BM6" s="34">
        <f>AQ6/AVERAGE(AZ6,AQ6,AT6,AW6,AN6,BC6,BF6,BI6)</f>
        <v>0</v>
      </c>
      <c r="BN6" s="34">
        <f>AT6/AVERAGE(AZ6,AQ6,AT6,AW6,AN6,BC6,BF6,BI6)</f>
        <v>0.33240997229916897</v>
      </c>
      <c r="BO6" s="34">
        <f>AW6/AVERAGE(AZ6,AQ6,AT6,AW6,AN6,BC6,BF6,BI6)</f>
        <v>0</v>
      </c>
      <c r="BP6" s="34">
        <f>AN6/AVERAGE(AZ6,AQ6,AT6,AW6,AN6,BC6,BF6,BI6)</f>
        <v>0.43287165281625117</v>
      </c>
      <c r="BQ6" s="34">
        <f>BC6/AVERAGE(AZ6,AQ6,AT6,AW6,AN6,BC6,BF6,BI6)</f>
        <v>0</v>
      </c>
      <c r="BR6" s="34">
        <f>BF6/AVERAGE(AZ6,AQ6,AT6,AW6,AN6,BC6,BF6,BI6)</f>
        <v>3.4718374884579872</v>
      </c>
      <c r="BS6" s="34">
        <f>BI6/AVERAGE(AZ6,AQ6,AT6,AW6,AN6,BC6,BF6,BI6)</f>
        <v>1.6694367497691598</v>
      </c>
      <c r="BT6" s="54">
        <f>(BI6+BF6+BC6+AN6)/(AW6+AT6+AQ6+AZ6)</f>
        <v>2.2978075517661387</v>
      </c>
    </row>
    <row r="7" spans="1:72" x14ac:dyDescent="0.25">
      <c r="A7" s="42" t="s">
        <v>7</v>
      </c>
      <c r="B7" s="42" t="s">
        <v>8</v>
      </c>
      <c r="C7" s="43" t="s">
        <v>16</v>
      </c>
      <c r="D7" s="42" t="s">
        <v>17</v>
      </c>
      <c r="E7" s="42" t="s">
        <v>18</v>
      </c>
      <c r="F7" s="43">
        <v>39.19</v>
      </c>
      <c r="G7" s="43">
        <v>1000</v>
      </c>
      <c r="H7" s="43" t="s">
        <v>12</v>
      </c>
      <c r="I7" s="43" t="s">
        <v>12</v>
      </c>
      <c r="J7" s="43" t="s">
        <v>12</v>
      </c>
      <c r="K7" s="43" t="s">
        <v>12</v>
      </c>
      <c r="L7" s="43" t="s">
        <v>12</v>
      </c>
      <c r="M7" s="43" t="s">
        <v>12</v>
      </c>
      <c r="N7" s="43" t="s">
        <v>12</v>
      </c>
      <c r="O7" s="44">
        <v>1000</v>
      </c>
      <c r="P7" s="45">
        <v>0</v>
      </c>
      <c r="Q7" s="45">
        <v>2710000</v>
      </c>
      <c r="R7" s="45">
        <v>0</v>
      </c>
      <c r="S7" s="45">
        <v>30100</v>
      </c>
      <c r="T7" s="45">
        <v>0</v>
      </c>
      <c r="U7" s="45">
        <v>2140000</v>
      </c>
      <c r="V7" s="46">
        <v>0</v>
      </c>
      <c r="W7" s="45">
        <v>401000</v>
      </c>
      <c r="X7" s="45">
        <v>0</v>
      </c>
      <c r="Y7" s="45">
        <v>629000</v>
      </c>
      <c r="Z7" s="45">
        <v>0</v>
      </c>
      <c r="AA7" s="45">
        <v>174000</v>
      </c>
      <c r="AB7" s="46">
        <v>0</v>
      </c>
      <c r="AC7" s="45">
        <v>499000</v>
      </c>
      <c r="AD7" s="45">
        <v>17300</v>
      </c>
      <c r="AE7" s="47">
        <v>2290000</v>
      </c>
      <c r="AF7" s="29">
        <f t="shared" ref="AF7:AF70" si="12">P7/AVERAGE(P7,V7,R7,T7,X7,Z7,AB7,AD7)</f>
        <v>0</v>
      </c>
      <c r="AG7" s="29">
        <f t="shared" ref="AG7:AG70" si="13">R7/AVERAGE(P7,R7,T7,V7,X7,Z7,AB7,AD7)</f>
        <v>0</v>
      </c>
      <c r="AH7" s="29">
        <f t="shared" ref="AH7:AH18" si="14">T7/AVERAGE(P7,R7,T7,V7,X7,Z7,AB7,AD7)</f>
        <v>0</v>
      </c>
      <c r="AI7" s="29">
        <f t="shared" ref="AI7:AI70" si="15">V7/AVERAGE(P7,R7,T7,V7,X7,Z7,AB7,AD7)</f>
        <v>0</v>
      </c>
      <c r="AJ7" s="29">
        <f t="shared" ref="AJ7:AJ70" si="16">X7/AVERAGE(P7,R7,T7,V7,X7,Z7,AB7,AD7)</f>
        <v>0</v>
      </c>
      <c r="AK7" s="29">
        <f t="shared" ref="AK7:AK70" si="17">Z7/AVERAGE(P7,R7,T7,V7,X7,Z7,AB7,AD7)</f>
        <v>0</v>
      </c>
      <c r="AL7" s="32">
        <f t="shared" ref="AL7:AL70" si="18">AB7/AVERAGE(P7,R7,T7,V7,X7,Z7,AB7,AD7)</f>
        <v>0</v>
      </c>
      <c r="AM7" s="48">
        <f t="shared" ref="AM7:AM70" si="19">AD7/AVERAGE(P7,R7,T7,V7,X7,Z7,AB7,AD7)</f>
        <v>8</v>
      </c>
      <c r="AN7" s="46">
        <v>0</v>
      </c>
      <c r="AO7" s="46">
        <v>1890000</v>
      </c>
      <c r="AP7" s="45">
        <f t="shared" si="0"/>
        <v>1890000</v>
      </c>
      <c r="AQ7" s="58">
        <v>0</v>
      </c>
      <c r="AR7" s="46">
        <v>7710000</v>
      </c>
      <c r="AS7" s="58">
        <f t="shared" si="1"/>
        <v>7710000</v>
      </c>
      <c r="AT7" s="46">
        <v>0</v>
      </c>
      <c r="AU7" s="46">
        <v>2150000</v>
      </c>
      <c r="AV7" s="46">
        <f t="shared" si="2"/>
        <v>2150000</v>
      </c>
      <c r="AW7" s="46">
        <v>0</v>
      </c>
      <c r="AX7" s="45">
        <v>2310000</v>
      </c>
      <c r="AY7" s="45">
        <f t="shared" si="3"/>
        <v>2310000</v>
      </c>
      <c r="AZ7" s="45">
        <v>0</v>
      </c>
      <c r="BA7" s="46">
        <v>1920000</v>
      </c>
      <c r="BB7" s="46">
        <f t="shared" si="4"/>
        <v>1920000</v>
      </c>
      <c r="BC7" s="46">
        <v>0</v>
      </c>
      <c r="BD7" s="46">
        <v>8050000</v>
      </c>
      <c r="BE7" s="46">
        <f t="shared" si="5"/>
        <v>8050000</v>
      </c>
      <c r="BF7" s="46">
        <v>0</v>
      </c>
      <c r="BG7" s="46">
        <v>2000000</v>
      </c>
      <c r="BH7" s="46">
        <f t="shared" si="6"/>
        <v>2000000</v>
      </c>
      <c r="BI7" s="46">
        <v>17300</v>
      </c>
      <c r="BJ7" s="60">
        <v>2290000</v>
      </c>
      <c r="BK7" s="49">
        <f t="shared" si="7"/>
        <v>2307300</v>
      </c>
      <c r="BL7" s="29">
        <f t="shared" ref="BL7:BL70" si="20">AN7/AVERAGE(AN7,AQ7,AT7,AW7,AZ7,BC7,BF7,BI7)</f>
        <v>0</v>
      </c>
      <c r="BM7" s="29">
        <f t="shared" ref="BM7:BM70" si="21">AQ7/AVERAGE(AN7,AQ7,AT7,AW7,AZ7,BC7,BF7,BI7)</f>
        <v>0</v>
      </c>
      <c r="BN7" s="29">
        <f t="shared" ref="BN7:BN70" si="22">AT7/AVERAGE(AN7,AQ7,AT7,AW7,AZ7,BC7,BF7,BI7)</f>
        <v>0</v>
      </c>
      <c r="BO7" s="29">
        <f t="shared" ref="BO7:BO70" si="23">AW7/AVERAGE(AN7,AQ7,AT7,AW7,AZ7,BC7,BF7,BI7)</f>
        <v>0</v>
      </c>
      <c r="BP7" s="29">
        <f t="shared" ref="BP7:BP70" si="24">AZ7/AVERAGE(AN7,AQ7,AT7,AW7,AZ7,BC7,BF7,BI7)</f>
        <v>0</v>
      </c>
      <c r="BQ7" s="29">
        <f t="shared" ref="BQ7:BQ70" si="25">BC7/AVERAGE(AN7,AQ7,AT7,AW7,AZ7,BC7,BF7,BI7)</f>
        <v>0</v>
      </c>
      <c r="BR7" s="29">
        <f t="shared" ref="BR7:BR70" si="26">BF7/AVERAGE(AN7,AQ7,AT7,AW7,AZ7,BC7,BF7,BI7)</f>
        <v>0</v>
      </c>
      <c r="BS7" s="29">
        <f t="shared" ref="BS7:BS70" si="27">BI7/AVERAGE(AN7,AQ7,AT7,AW7,AZ7,BC7,BF7,BI7)</f>
        <v>8</v>
      </c>
      <c r="BT7" s="35" t="e">
        <f t="shared" si="8"/>
        <v>#DIV/0!</v>
      </c>
    </row>
    <row r="8" spans="1:72" s="50" customFormat="1" x14ac:dyDescent="0.25">
      <c r="C8" s="51"/>
      <c r="E8" s="50" t="s">
        <v>205</v>
      </c>
      <c r="F8" s="51"/>
      <c r="G8" s="51"/>
      <c r="H8" s="51"/>
      <c r="I8" s="51"/>
      <c r="J8" s="51"/>
      <c r="K8" s="51"/>
      <c r="L8" s="51"/>
      <c r="M8" s="51"/>
      <c r="N8" s="51"/>
      <c r="O8" s="52"/>
      <c r="P8" s="53">
        <f>SUM(P7)</f>
        <v>0</v>
      </c>
      <c r="Q8" s="53">
        <f t="shared" ref="Q8:AE8" si="28">SUM(Q7)</f>
        <v>2710000</v>
      </c>
      <c r="R8" s="53">
        <f t="shared" si="28"/>
        <v>0</v>
      </c>
      <c r="S8" s="53">
        <f t="shared" si="28"/>
        <v>30100</v>
      </c>
      <c r="T8" s="53">
        <f t="shared" si="28"/>
        <v>0</v>
      </c>
      <c r="U8" s="53">
        <f t="shared" si="28"/>
        <v>2140000</v>
      </c>
      <c r="V8" s="53">
        <f t="shared" si="28"/>
        <v>0</v>
      </c>
      <c r="W8" s="53">
        <f t="shared" si="28"/>
        <v>401000</v>
      </c>
      <c r="X8" s="53">
        <f t="shared" si="28"/>
        <v>0</v>
      </c>
      <c r="Y8" s="53">
        <f t="shared" si="28"/>
        <v>629000</v>
      </c>
      <c r="Z8" s="53">
        <f t="shared" si="28"/>
        <v>0</v>
      </c>
      <c r="AA8" s="53">
        <f t="shared" si="28"/>
        <v>174000</v>
      </c>
      <c r="AB8" s="53">
        <f t="shared" si="28"/>
        <v>0</v>
      </c>
      <c r="AC8" s="53">
        <f t="shared" si="28"/>
        <v>499000</v>
      </c>
      <c r="AD8" s="53">
        <f t="shared" si="28"/>
        <v>17300</v>
      </c>
      <c r="AE8" s="77">
        <f t="shared" si="28"/>
        <v>2290000</v>
      </c>
      <c r="AF8" s="34">
        <f t="shared" si="12"/>
        <v>0</v>
      </c>
      <c r="AG8" s="34">
        <f t="shared" si="13"/>
        <v>0</v>
      </c>
      <c r="AH8" s="34">
        <f t="shared" si="14"/>
        <v>0</v>
      </c>
      <c r="AI8" s="34">
        <f t="shared" si="15"/>
        <v>0</v>
      </c>
      <c r="AJ8" s="34">
        <f t="shared" si="16"/>
        <v>0</v>
      </c>
      <c r="AK8" s="34">
        <f t="shared" si="17"/>
        <v>0</v>
      </c>
      <c r="AL8" s="54">
        <f t="shared" si="18"/>
        <v>0</v>
      </c>
      <c r="AM8" s="55">
        <f t="shared" si="19"/>
        <v>8</v>
      </c>
      <c r="AN8" s="56">
        <f>SUM(AN7)</f>
        <v>0</v>
      </c>
      <c r="AO8" s="56">
        <f t="shared" ref="AO8:BJ8" si="29">SUM(AO7)</f>
        <v>1890000</v>
      </c>
      <c r="AP8" s="53">
        <f t="shared" si="0"/>
        <v>1890000</v>
      </c>
      <c r="AQ8" s="66">
        <f t="shared" si="29"/>
        <v>0</v>
      </c>
      <c r="AR8" s="56">
        <f t="shared" si="29"/>
        <v>7710000</v>
      </c>
      <c r="AS8" s="66">
        <f t="shared" si="1"/>
        <v>7710000</v>
      </c>
      <c r="AT8" s="56">
        <f t="shared" si="29"/>
        <v>0</v>
      </c>
      <c r="AU8" s="56">
        <f t="shared" si="29"/>
        <v>2150000</v>
      </c>
      <c r="AV8" s="56">
        <f t="shared" si="2"/>
        <v>2150000</v>
      </c>
      <c r="AW8" s="56">
        <f t="shared" si="29"/>
        <v>0</v>
      </c>
      <c r="AX8" s="53">
        <f t="shared" si="29"/>
        <v>2310000</v>
      </c>
      <c r="AY8" s="53">
        <f t="shared" si="3"/>
        <v>2310000</v>
      </c>
      <c r="AZ8" s="53">
        <f t="shared" si="29"/>
        <v>0</v>
      </c>
      <c r="BA8" s="56">
        <f t="shared" si="29"/>
        <v>1920000</v>
      </c>
      <c r="BB8" s="56">
        <f t="shared" si="4"/>
        <v>1920000</v>
      </c>
      <c r="BC8" s="56">
        <f t="shared" si="29"/>
        <v>0</v>
      </c>
      <c r="BD8" s="56">
        <f t="shared" si="29"/>
        <v>8050000</v>
      </c>
      <c r="BE8" s="56">
        <f t="shared" si="5"/>
        <v>8050000</v>
      </c>
      <c r="BF8" s="56">
        <f t="shared" si="29"/>
        <v>0</v>
      </c>
      <c r="BG8" s="56">
        <f t="shared" si="29"/>
        <v>2000000</v>
      </c>
      <c r="BH8" s="56">
        <f t="shared" si="6"/>
        <v>2000000</v>
      </c>
      <c r="BI8" s="56">
        <f t="shared" si="29"/>
        <v>17300</v>
      </c>
      <c r="BJ8" s="67">
        <f t="shared" si="29"/>
        <v>2290000</v>
      </c>
      <c r="BK8" s="57">
        <f t="shared" si="7"/>
        <v>2307300</v>
      </c>
      <c r="BL8" s="34">
        <f t="shared" si="20"/>
        <v>0</v>
      </c>
      <c r="BM8" s="34">
        <f t="shared" si="21"/>
        <v>0</v>
      </c>
      <c r="BN8" s="34">
        <f t="shared" si="22"/>
        <v>0</v>
      </c>
      <c r="BO8" s="34">
        <f t="shared" si="23"/>
        <v>0</v>
      </c>
      <c r="BP8" s="34">
        <f t="shared" si="24"/>
        <v>0</v>
      </c>
      <c r="BQ8" s="34">
        <f t="shared" si="25"/>
        <v>0</v>
      </c>
      <c r="BR8" s="34">
        <f t="shared" si="26"/>
        <v>0</v>
      </c>
      <c r="BS8" s="34">
        <f t="shared" si="27"/>
        <v>8</v>
      </c>
      <c r="BT8" s="54" t="e">
        <f t="shared" si="8"/>
        <v>#DIV/0!</v>
      </c>
    </row>
    <row r="9" spans="1:72" x14ac:dyDescent="0.25">
      <c r="A9" s="42" t="s">
        <v>94</v>
      </c>
      <c r="B9" s="42" t="s">
        <v>95</v>
      </c>
      <c r="C9" s="43" t="s">
        <v>96</v>
      </c>
      <c r="D9" s="42" t="s">
        <v>97</v>
      </c>
      <c r="E9" s="42" t="s">
        <v>98</v>
      </c>
      <c r="F9" s="43">
        <v>22.28</v>
      </c>
      <c r="G9" s="43">
        <v>1000</v>
      </c>
      <c r="H9" s="43" t="s">
        <v>12</v>
      </c>
      <c r="I9" s="43" t="s">
        <v>12</v>
      </c>
      <c r="J9" s="43" t="s">
        <v>12</v>
      </c>
      <c r="K9" s="43" t="s">
        <v>12</v>
      </c>
      <c r="L9" s="43" t="s">
        <v>12</v>
      </c>
      <c r="M9" s="43" t="s">
        <v>12</v>
      </c>
      <c r="N9" s="43" t="s">
        <v>12</v>
      </c>
      <c r="O9" s="44">
        <v>1000</v>
      </c>
      <c r="P9" s="45">
        <v>59100</v>
      </c>
      <c r="Q9" s="45">
        <v>0</v>
      </c>
      <c r="R9" s="45">
        <v>66900</v>
      </c>
      <c r="S9" s="45">
        <v>0</v>
      </c>
      <c r="T9" s="45">
        <v>36400</v>
      </c>
      <c r="U9" s="45">
        <v>0</v>
      </c>
      <c r="V9" s="46">
        <v>29600</v>
      </c>
      <c r="W9" s="45">
        <v>0</v>
      </c>
      <c r="X9" s="45">
        <v>0</v>
      </c>
      <c r="Y9" s="45">
        <v>0</v>
      </c>
      <c r="Z9" s="45">
        <v>8760</v>
      </c>
      <c r="AA9" s="45">
        <v>0</v>
      </c>
      <c r="AB9" s="46">
        <v>14500</v>
      </c>
      <c r="AC9" s="45">
        <v>0</v>
      </c>
      <c r="AD9" s="45">
        <v>116000</v>
      </c>
      <c r="AE9" s="47">
        <v>0</v>
      </c>
      <c r="AF9" s="29">
        <f t="shared" si="12"/>
        <v>1.4272776670892955</v>
      </c>
      <c r="AG9" s="29">
        <f t="shared" si="13"/>
        <v>1.6156493388878825</v>
      </c>
      <c r="AH9" s="29">
        <f t="shared" si="14"/>
        <v>0.87906780172674037</v>
      </c>
      <c r="AI9" s="29">
        <f t="shared" si="15"/>
        <v>0.71484634426130533</v>
      </c>
      <c r="AJ9" s="29">
        <f t="shared" si="16"/>
        <v>0</v>
      </c>
      <c r="AK9" s="29">
        <f t="shared" si="17"/>
        <v>0.21155587755841332</v>
      </c>
      <c r="AL9" s="32">
        <f t="shared" si="18"/>
        <v>0.35017810783070702</v>
      </c>
      <c r="AM9" s="48">
        <f t="shared" si="19"/>
        <v>2.8014248626456562</v>
      </c>
      <c r="AN9" s="46">
        <v>116000</v>
      </c>
      <c r="AO9" s="46">
        <v>0</v>
      </c>
      <c r="AP9" s="45">
        <f t="shared" si="0"/>
        <v>116000</v>
      </c>
      <c r="AQ9" s="58">
        <v>116000</v>
      </c>
      <c r="AR9" s="46">
        <v>0</v>
      </c>
      <c r="AS9" s="58">
        <f t="shared" si="1"/>
        <v>116000</v>
      </c>
      <c r="AT9" s="46">
        <v>116000</v>
      </c>
      <c r="AU9" s="46">
        <v>0</v>
      </c>
      <c r="AV9" s="46">
        <f t="shared" si="2"/>
        <v>116000</v>
      </c>
      <c r="AW9" s="46">
        <v>116000</v>
      </c>
      <c r="AX9" s="45">
        <v>0</v>
      </c>
      <c r="AY9" s="45">
        <f t="shared" si="3"/>
        <v>116000</v>
      </c>
      <c r="AZ9" s="45">
        <v>0</v>
      </c>
      <c r="BA9" s="46">
        <v>0</v>
      </c>
      <c r="BB9" s="46">
        <f t="shared" si="4"/>
        <v>0</v>
      </c>
      <c r="BC9" s="46">
        <v>116000</v>
      </c>
      <c r="BD9" s="46">
        <v>0</v>
      </c>
      <c r="BE9" s="46">
        <f t="shared" si="5"/>
        <v>116000</v>
      </c>
      <c r="BF9" s="46">
        <v>116000</v>
      </c>
      <c r="BG9" s="46">
        <v>0</v>
      </c>
      <c r="BH9" s="46">
        <f t="shared" si="6"/>
        <v>116000</v>
      </c>
      <c r="BI9" s="46">
        <v>116000</v>
      </c>
      <c r="BJ9" s="60">
        <v>0</v>
      </c>
      <c r="BK9" s="49">
        <f t="shared" si="7"/>
        <v>116000</v>
      </c>
      <c r="BL9" s="29">
        <f t="shared" si="20"/>
        <v>1.1428571428571428</v>
      </c>
      <c r="BM9" s="29">
        <f t="shared" si="21"/>
        <v>1.1428571428571428</v>
      </c>
      <c r="BN9" s="29">
        <f t="shared" si="22"/>
        <v>1.1428571428571428</v>
      </c>
      <c r="BO9" s="29">
        <f t="shared" si="23"/>
        <v>1.1428571428571428</v>
      </c>
      <c r="BP9" s="29">
        <f t="shared" si="24"/>
        <v>0</v>
      </c>
      <c r="BQ9" s="29">
        <f t="shared" si="25"/>
        <v>1.1428571428571428</v>
      </c>
      <c r="BR9" s="29">
        <f t="shared" si="26"/>
        <v>1.1428571428571428</v>
      </c>
      <c r="BS9" s="29">
        <f t="shared" si="27"/>
        <v>1.1428571428571428</v>
      </c>
      <c r="BT9" s="35">
        <f t="shared" si="8"/>
        <v>0.75</v>
      </c>
    </row>
    <row r="10" spans="1:72" x14ac:dyDescent="0.25">
      <c r="A10" s="42" t="s">
        <v>130</v>
      </c>
      <c r="B10" s="42" t="s">
        <v>131</v>
      </c>
      <c r="C10" s="43" t="s">
        <v>96</v>
      </c>
      <c r="D10" s="42" t="s">
        <v>132</v>
      </c>
      <c r="E10" s="42" t="s">
        <v>98</v>
      </c>
      <c r="F10" s="43">
        <v>26.61</v>
      </c>
      <c r="G10" s="43">
        <v>1000</v>
      </c>
      <c r="H10" s="43" t="s">
        <v>12</v>
      </c>
      <c r="I10" s="43" t="s">
        <v>12</v>
      </c>
      <c r="J10" s="43">
        <v>1000</v>
      </c>
      <c r="K10" s="43" t="s">
        <v>12</v>
      </c>
      <c r="L10" s="43" t="s">
        <v>12</v>
      </c>
      <c r="M10" s="43" t="s">
        <v>12</v>
      </c>
      <c r="N10" s="43" t="s">
        <v>12</v>
      </c>
      <c r="O10" s="44" t="s">
        <v>12</v>
      </c>
      <c r="P10" s="45">
        <v>0</v>
      </c>
      <c r="Q10" s="45">
        <v>0</v>
      </c>
      <c r="R10" s="45">
        <v>1810</v>
      </c>
      <c r="S10" s="45">
        <v>0</v>
      </c>
      <c r="T10" s="45">
        <v>13800</v>
      </c>
      <c r="U10" s="45">
        <v>0</v>
      </c>
      <c r="V10" s="46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6">
        <v>0</v>
      </c>
      <c r="AC10" s="45">
        <v>0</v>
      </c>
      <c r="AD10" s="45">
        <v>0</v>
      </c>
      <c r="AE10" s="47">
        <v>0</v>
      </c>
      <c r="AF10" s="29">
        <f t="shared" si="12"/>
        <v>0</v>
      </c>
      <c r="AG10" s="29">
        <f t="shared" si="13"/>
        <v>0.92761050608584239</v>
      </c>
      <c r="AH10" s="29">
        <f t="shared" si="14"/>
        <v>7.0723894939141578</v>
      </c>
      <c r="AI10" s="29">
        <f t="shared" si="15"/>
        <v>0</v>
      </c>
      <c r="AJ10" s="29">
        <f t="shared" si="16"/>
        <v>0</v>
      </c>
      <c r="AK10" s="29">
        <f t="shared" si="17"/>
        <v>0</v>
      </c>
      <c r="AL10" s="32">
        <f t="shared" si="18"/>
        <v>0</v>
      </c>
      <c r="AM10" s="48">
        <f t="shared" si="19"/>
        <v>0</v>
      </c>
      <c r="AN10" s="46">
        <v>0</v>
      </c>
      <c r="AO10" s="46">
        <v>0</v>
      </c>
      <c r="AP10" s="45">
        <f t="shared" si="0"/>
        <v>0</v>
      </c>
      <c r="AQ10" s="58">
        <v>1460</v>
      </c>
      <c r="AR10" s="46">
        <v>0</v>
      </c>
      <c r="AS10" s="58">
        <f t="shared" si="1"/>
        <v>1460</v>
      </c>
      <c r="AT10" s="46">
        <v>1200</v>
      </c>
      <c r="AU10" s="46">
        <v>0</v>
      </c>
      <c r="AV10" s="46">
        <f t="shared" si="2"/>
        <v>1200</v>
      </c>
      <c r="AW10" s="46">
        <v>0</v>
      </c>
      <c r="AX10" s="45">
        <v>0</v>
      </c>
      <c r="AY10" s="45">
        <f t="shared" si="3"/>
        <v>0</v>
      </c>
      <c r="AZ10" s="45">
        <v>0</v>
      </c>
      <c r="BA10" s="46">
        <v>0</v>
      </c>
      <c r="BB10" s="46">
        <f t="shared" si="4"/>
        <v>0</v>
      </c>
      <c r="BC10" s="46">
        <v>0</v>
      </c>
      <c r="BD10" s="46">
        <v>0</v>
      </c>
      <c r="BE10" s="46">
        <f t="shared" si="5"/>
        <v>0</v>
      </c>
      <c r="BF10" s="46">
        <v>0</v>
      </c>
      <c r="BG10" s="46">
        <v>0</v>
      </c>
      <c r="BH10" s="46">
        <f t="shared" si="6"/>
        <v>0</v>
      </c>
      <c r="BI10" s="46">
        <v>0</v>
      </c>
      <c r="BJ10" s="60">
        <v>0</v>
      </c>
      <c r="BK10" s="49">
        <f t="shared" si="7"/>
        <v>0</v>
      </c>
      <c r="BL10" s="29">
        <f t="shared" si="20"/>
        <v>0</v>
      </c>
      <c r="BM10" s="29">
        <f t="shared" si="21"/>
        <v>4.3909774436090228</v>
      </c>
      <c r="BN10" s="29">
        <f t="shared" si="22"/>
        <v>3.6090225563909772</v>
      </c>
      <c r="BO10" s="29">
        <f t="shared" si="23"/>
        <v>0</v>
      </c>
      <c r="BP10" s="29">
        <f t="shared" si="24"/>
        <v>0</v>
      </c>
      <c r="BQ10" s="29">
        <f t="shared" si="25"/>
        <v>0</v>
      </c>
      <c r="BR10" s="29">
        <f t="shared" si="26"/>
        <v>0</v>
      </c>
      <c r="BS10" s="29">
        <f t="shared" si="27"/>
        <v>0</v>
      </c>
      <c r="BT10" s="35">
        <f t="shared" si="8"/>
        <v>0</v>
      </c>
    </row>
    <row r="11" spans="1:72" x14ac:dyDescent="0.25">
      <c r="A11" s="42" t="s">
        <v>136</v>
      </c>
      <c r="B11" s="42" t="s">
        <v>137</v>
      </c>
      <c r="C11" s="43" t="s">
        <v>138</v>
      </c>
      <c r="D11" s="42" t="s">
        <v>139</v>
      </c>
      <c r="E11" s="42" t="s">
        <v>98</v>
      </c>
      <c r="F11" s="43">
        <v>48.55</v>
      </c>
      <c r="G11" s="43">
        <v>1000</v>
      </c>
      <c r="H11" s="43">
        <v>1000</v>
      </c>
      <c r="I11" s="43" t="s">
        <v>12</v>
      </c>
      <c r="J11" s="43">
        <v>1000</v>
      </c>
      <c r="K11" s="43">
        <v>1000</v>
      </c>
      <c r="L11" s="43" t="s">
        <v>12</v>
      </c>
      <c r="M11" s="43" t="s">
        <v>12</v>
      </c>
      <c r="N11" s="43">
        <v>1000</v>
      </c>
      <c r="O11" s="44">
        <v>1000</v>
      </c>
      <c r="P11" s="45">
        <v>5290</v>
      </c>
      <c r="Q11" s="45">
        <v>0</v>
      </c>
      <c r="R11" s="45">
        <v>0</v>
      </c>
      <c r="S11" s="45">
        <v>0</v>
      </c>
      <c r="T11" s="45">
        <v>28100</v>
      </c>
      <c r="U11" s="45">
        <v>0</v>
      </c>
      <c r="V11" s="46">
        <v>5040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6">
        <v>7690</v>
      </c>
      <c r="AC11" s="45">
        <v>0</v>
      </c>
      <c r="AD11" s="45">
        <v>20300</v>
      </c>
      <c r="AE11" s="47">
        <v>0</v>
      </c>
      <c r="AF11" s="29">
        <f t="shared" si="12"/>
        <v>0.63715748268593797</v>
      </c>
      <c r="AG11" s="29">
        <f t="shared" si="13"/>
        <v>0</v>
      </c>
      <c r="AH11" s="29">
        <f t="shared" si="14"/>
        <v>3.3845227341162301</v>
      </c>
      <c r="AI11" s="29">
        <f t="shared" si="15"/>
        <v>0.60704607046070458</v>
      </c>
      <c r="AJ11" s="29">
        <f t="shared" si="16"/>
        <v>0</v>
      </c>
      <c r="AK11" s="29">
        <f t="shared" si="17"/>
        <v>0</v>
      </c>
      <c r="AL11" s="32">
        <f t="shared" si="18"/>
        <v>0.92622704004817824</v>
      </c>
      <c r="AM11" s="48">
        <f t="shared" si="19"/>
        <v>2.445046672688949</v>
      </c>
      <c r="AN11" s="46">
        <v>20300</v>
      </c>
      <c r="AO11" s="46">
        <v>0</v>
      </c>
      <c r="AP11" s="45">
        <f t="shared" si="0"/>
        <v>20300</v>
      </c>
      <c r="AQ11" s="58">
        <v>0</v>
      </c>
      <c r="AR11" s="46">
        <v>0</v>
      </c>
      <c r="AS11" s="58">
        <f t="shared" si="1"/>
        <v>0</v>
      </c>
      <c r="AT11" s="46">
        <v>20300</v>
      </c>
      <c r="AU11" s="46">
        <v>0</v>
      </c>
      <c r="AV11" s="46">
        <f t="shared" si="2"/>
        <v>20300</v>
      </c>
      <c r="AW11" s="46">
        <v>20300</v>
      </c>
      <c r="AX11" s="45">
        <v>0</v>
      </c>
      <c r="AY11" s="45">
        <f t="shared" si="3"/>
        <v>20300</v>
      </c>
      <c r="AZ11" s="45">
        <v>0</v>
      </c>
      <c r="BA11" s="46">
        <v>0</v>
      </c>
      <c r="BB11" s="46">
        <f t="shared" si="4"/>
        <v>0</v>
      </c>
      <c r="BC11" s="46">
        <v>0</v>
      </c>
      <c r="BD11" s="46">
        <v>0</v>
      </c>
      <c r="BE11" s="46">
        <f t="shared" si="5"/>
        <v>0</v>
      </c>
      <c r="BF11" s="46">
        <v>20300</v>
      </c>
      <c r="BG11" s="46">
        <v>0</v>
      </c>
      <c r="BH11" s="46">
        <f t="shared" si="6"/>
        <v>20300</v>
      </c>
      <c r="BI11" s="46">
        <v>20300</v>
      </c>
      <c r="BJ11" s="60">
        <v>0</v>
      </c>
      <c r="BK11" s="49">
        <f t="shared" si="7"/>
        <v>20300</v>
      </c>
      <c r="BL11" s="29">
        <f t="shared" si="20"/>
        <v>1.6</v>
      </c>
      <c r="BM11" s="29">
        <f t="shared" si="21"/>
        <v>0</v>
      </c>
      <c r="BN11" s="29">
        <f t="shared" si="22"/>
        <v>1.6</v>
      </c>
      <c r="BO11" s="29">
        <f t="shared" si="23"/>
        <v>1.6</v>
      </c>
      <c r="BP11" s="29">
        <f t="shared" si="24"/>
        <v>0</v>
      </c>
      <c r="BQ11" s="29">
        <f t="shared" si="25"/>
        <v>0</v>
      </c>
      <c r="BR11" s="29">
        <f t="shared" si="26"/>
        <v>1.6</v>
      </c>
      <c r="BS11" s="29">
        <f t="shared" si="27"/>
        <v>1.6</v>
      </c>
      <c r="BT11" s="35">
        <f t="shared" si="8"/>
        <v>0.66666666666666663</v>
      </c>
    </row>
    <row r="12" spans="1:72" x14ac:dyDescent="0.25">
      <c r="A12" s="42" t="s">
        <v>140</v>
      </c>
      <c r="B12" s="42" t="s">
        <v>141</v>
      </c>
      <c r="C12" s="43" t="s">
        <v>142</v>
      </c>
      <c r="D12" s="42" t="s">
        <v>143</v>
      </c>
      <c r="E12" s="42" t="s">
        <v>98</v>
      </c>
      <c r="F12" s="43">
        <v>49.1</v>
      </c>
      <c r="G12" s="43">
        <v>1000</v>
      </c>
      <c r="H12" s="43" t="s">
        <v>12</v>
      </c>
      <c r="I12" s="43" t="s">
        <v>12</v>
      </c>
      <c r="J12" s="43" t="s">
        <v>12</v>
      </c>
      <c r="K12" s="43" t="s">
        <v>12</v>
      </c>
      <c r="L12" s="43">
        <v>1000</v>
      </c>
      <c r="M12" s="43">
        <v>1000</v>
      </c>
      <c r="N12" s="43">
        <v>1000</v>
      </c>
      <c r="O12" s="44" t="s">
        <v>12</v>
      </c>
      <c r="P12" s="45">
        <v>39000</v>
      </c>
      <c r="Q12" s="45">
        <v>0</v>
      </c>
      <c r="R12" s="45">
        <v>16200</v>
      </c>
      <c r="S12" s="45">
        <v>0</v>
      </c>
      <c r="T12" s="45">
        <v>0</v>
      </c>
      <c r="U12" s="45">
        <v>0</v>
      </c>
      <c r="V12" s="46">
        <v>0</v>
      </c>
      <c r="W12" s="45">
        <v>0</v>
      </c>
      <c r="X12" s="45">
        <v>38600</v>
      </c>
      <c r="Y12" s="45">
        <v>0</v>
      </c>
      <c r="Z12" s="45">
        <v>28200</v>
      </c>
      <c r="AA12" s="45">
        <v>0</v>
      </c>
      <c r="AB12" s="46">
        <v>26200</v>
      </c>
      <c r="AC12" s="45">
        <v>0</v>
      </c>
      <c r="AD12" s="45">
        <v>0</v>
      </c>
      <c r="AE12" s="47">
        <v>0</v>
      </c>
      <c r="AF12" s="29">
        <f t="shared" si="12"/>
        <v>2.1052631578947367</v>
      </c>
      <c r="AG12" s="29">
        <f t="shared" si="13"/>
        <v>0.87449392712550611</v>
      </c>
      <c r="AH12" s="29">
        <f t="shared" si="14"/>
        <v>0</v>
      </c>
      <c r="AI12" s="29">
        <f t="shared" si="15"/>
        <v>0</v>
      </c>
      <c r="AJ12" s="29">
        <f t="shared" si="16"/>
        <v>2.0836707152496627</v>
      </c>
      <c r="AK12" s="29">
        <f t="shared" si="17"/>
        <v>1.5222672064777327</v>
      </c>
      <c r="AL12" s="32">
        <f t="shared" si="18"/>
        <v>1.4143049932523617</v>
      </c>
      <c r="AM12" s="48">
        <f t="shared" si="19"/>
        <v>0</v>
      </c>
      <c r="AN12" s="46">
        <v>39000</v>
      </c>
      <c r="AO12" s="46">
        <v>0</v>
      </c>
      <c r="AP12" s="45">
        <f t="shared" si="0"/>
        <v>39000</v>
      </c>
      <c r="AQ12" s="58">
        <v>27400</v>
      </c>
      <c r="AR12" s="46">
        <v>0</v>
      </c>
      <c r="AS12" s="58">
        <f t="shared" si="1"/>
        <v>27400</v>
      </c>
      <c r="AT12" s="46">
        <v>0</v>
      </c>
      <c r="AU12" s="46">
        <v>0</v>
      </c>
      <c r="AV12" s="46">
        <f t="shared" si="2"/>
        <v>0</v>
      </c>
      <c r="AW12" s="46">
        <v>0</v>
      </c>
      <c r="AX12" s="45">
        <v>0</v>
      </c>
      <c r="AY12" s="45">
        <f t="shared" si="3"/>
        <v>0</v>
      </c>
      <c r="AZ12" s="45">
        <v>58200</v>
      </c>
      <c r="BA12" s="46">
        <v>0</v>
      </c>
      <c r="BB12" s="46">
        <f t="shared" si="4"/>
        <v>58200</v>
      </c>
      <c r="BC12" s="46">
        <v>24900</v>
      </c>
      <c r="BD12" s="46">
        <v>0</v>
      </c>
      <c r="BE12" s="46">
        <f t="shared" si="5"/>
        <v>24900</v>
      </c>
      <c r="BF12" s="46">
        <v>58200</v>
      </c>
      <c r="BG12" s="46">
        <v>0</v>
      </c>
      <c r="BH12" s="46">
        <f t="shared" si="6"/>
        <v>58200</v>
      </c>
      <c r="BI12" s="46">
        <v>0</v>
      </c>
      <c r="BJ12" s="60">
        <v>0</v>
      </c>
      <c r="BK12" s="49">
        <f t="shared" si="7"/>
        <v>0</v>
      </c>
      <c r="BL12" s="29">
        <f t="shared" si="20"/>
        <v>1.5021665864227252</v>
      </c>
      <c r="BM12" s="29">
        <f t="shared" si="21"/>
        <v>1.0553683196918633</v>
      </c>
      <c r="BN12" s="29">
        <f t="shared" si="22"/>
        <v>0</v>
      </c>
      <c r="BO12" s="29">
        <f t="shared" si="23"/>
        <v>0</v>
      </c>
      <c r="BP12" s="29">
        <f t="shared" si="24"/>
        <v>2.2416947520462207</v>
      </c>
      <c r="BQ12" s="29">
        <f t="shared" si="25"/>
        <v>0.95907558979297058</v>
      </c>
      <c r="BR12" s="29">
        <f t="shared" si="26"/>
        <v>2.2416947520462207</v>
      </c>
      <c r="BS12" s="29">
        <f t="shared" si="27"/>
        <v>0</v>
      </c>
      <c r="BT12" s="35">
        <f t="shared" si="8"/>
        <v>2.1280120481927711</v>
      </c>
    </row>
    <row r="13" spans="1:72" x14ac:dyDescent="0.25">
      <c r="A13" s="42" t="s">
        <v>144</v>
      </c>
      <c r="B13" s="42" t="s">
        <v>145</v>
      </c>
      <c r="C13" s="43" t="s">
        <v>146</v>
      </c>
      <c r="D13" s="42" t="s">
        <v>147</v>
      </c>
      <c r="E13" s="42" t="s">
        <v>98</v>
      </c>
      <c r="F13" s="43">
        <v>36.1</v>
      </c>
      <c r="G13" s="43">
        <v>1000</v>
      </c>
      <c r="H13" s="43">
        <v>1000</v>
      </c>
      <c r="I13" s="43" t="s">
        <v>12</v>
      </c>
      <c r="J13" s="43" t="s">
        <v>12</v>
      </c>
      <c r="K13" s="43">
        <v>1000</v>
      </c>
      <c r="L13" s="43">
        <v>1000</v>
      </c>
      <c r="M13" s="43" t="s">
        <v>12</v>
      </c>
      <c r="N13" s="43" t="s">
        <v>12</v>
      </c>
      <c r="O13" s="44" t="s">
        <v>12</v>
      </c>
      <c r="P13" s="45">
        <v>40200</v>
      </c>
      <c r="Q13" s="45">
        <v>0</v>
      </c>
      <c r="R13" s="45">
        <v>12600</v>
      </c>
      <c r="S13" s="45">
        <v>0</v>
      </c>
      <c r="T13" s="45">
        <v>0</v>
      </c>
      <c r="U13" s="45">
        <v>0</v>
      </c>
      <c r="V13" s="46">
        <v>8480</v>
      </c>
      <c r="W13" s="45">
        <v>0</v>
      </c>
      <c r="X13" s="45">
        <v>30500</v>
      </c>
      <c r="Y13" s="45">
        <v>0</v>
      </c>
      <c r="Z13" s="45">
        <v>6460</v>
      </c>
      <c r="AA13" s="45">
        <v>0</v>
      </c>
      <c r="AB13" s="46">
        <v>0</v>
      </c>
      <c r="AC13" s="45">
        <v>0</v>
      </c>
      <c r="AD13" s="45">
        <v>8610</v>
      </c>
      <c r="AE13" s="47">
        <v>0</v>
      </c>
      <c r="AF13" s="29">
        <f t="shared" si="12"/>
        <v>3.0098268600842304</v>
      </c>
      <c r="AG13" s="29">
        <f t="shared" si="13"/>
        <v>0.94337856808610199</v>
      </c>
      <c r="AH13" s="29">
        <f t="shared" si="14"/>
        <v>0</v>
      </c>
      <c r="AI13" s="29">
        <f t="shared" si="15"/>
        <v>0.63490875058493212</v>
      </c>
      <c r="AJ13" s="29">
        <f t="shared" si="16"/>
        <v>2.2835751052877864</v>
      </c>
      <c r="AK13" s="29">
        <f t="shared" si="17"/>
        <v>0.48366869443144594</v>
      </c>
      <c r="AL13" s="32">
        <f t="shared" si="18"/>
        <v>0</v>
      </c>
      <c r="AM13" s="48">
        <f t="shared" si="19"/>
        <v>0.64464202152550309</v>
      </c>
      <c r="AN13" s="46">
        <v>8610</v>
      </c>
      <c r="AO13" s="46">
        <v>0</v>
      </c>
      <c r="AP13" s="45">
        <f t="shared" si="0"/>
        <v>8610</v>
      </c>
      <c r="AQ13" s="58">
        <v>8610</v>
      </c>
      <c r="AR13" s="46">
        <v>0</v>
      </c>
      <c r="AS13" s="58">
        <f t="shared" si="1"/>
        <v>8610</v>
      </c>
      <c r="AT13" s="46">
        <v>0</v>
      </c>
      <c r="AU13" s="46">
        <v>0</v>
      </c>
      <c r="AV13" s="46">
        <f t="shared" si="2"/>
        <v>0</v>
      </c>
      <c r="AW13" s="46">
        <v>8610</v>
      </c>
      <c r="AX13" s="45">
        <v>0</v>
      </c>
      <c r="AY13" s="45">
        <f t="shared" si="3"/>
        <v>8610</v>
      </c>
      <c r="AZ13" s="45">
        <v>8610</v>
      </c>
      <c r="BA13" s="46">
        <v>0</v>
      </c>
      <c r="BB13" s="46">
        <f t="shared" si="4"/>
        <v>8610</v>
      </c>
      <c r="BC13" s="46">
        <v>8610</v>
      </c>
      <c r="BD13" s="46">
        <v>0</v>
      </c>
      <c r="BE13" s="46">
        <f t="shared" si="5"/>
        <v>8610</v>
      </c>
      <c r="BF13" s="46">
        <v>0</v>
      </c>
      <c r="BG13" s="46">
        <v>0</v>
      </c>
      <c r="BH13" s="46">
        <f t="shared" si="6"/>
        <v>0</v>
      </c>
      <c r="BI13" s="46">
        <v>8610</v>
      </c>
      <c r="BJ13" s="60">
        <v>0</v>
      </c>
      <c r="BK13" s="49">
        <f t="shared" si="7"/>
        <v>8610</v>
      </c>
      <c r="BL13" s="29">
        <f t="shared" si="20"/>
        <v>1.3333333333333333</v>
      </c>
      <c r="BM13" s="29">
        <f t="shared" si="21"/>
        <v>1.3333333333333333</v>
      </c>
      <c r="BN13" s="29">
        <f t="shared" si="22"/>
        <v>0</v>
      </c>
      <c r="BO13" s="29">
        <f t="shared" si="23"/>
        <v>1.3333333333333333</v>
      </c>
      <c r="BP13" s="29">
        <f t="shared" si="24"/>
        <v>1.3333333333333333</v>
      </c>
      <c r="BQ13" s="29">
        <f t="shared" si="25"/>
        <v>1.3333333333333333</v>
      </c>
      <c r="BR13" s="29">
        <f t="shared" si="26"/>
        <v>0</v>
      </c>
      <c r="BS13" s="29">
        <f t="shared" si="27"/>
        <v>1.3333333333333333</v>
      </c>
      <c r="BT13" s="35">
        <f t="shared" si="8"/>
        <v>1</v>
      </c>
    </row>
    <row r="14" spans="1:72" x14ac:dyDescent="0.25">
      <c r="A14" s="42" t="s">
        <v>148</v>
      </c>
      <c r="B14" s="42" t="s">
        <v>149</v>
      </c>
      <c r="C14" s="43" t="s">
        <v>150</v>
      </c>
      <c r="D14" s="42" t="s">
        <v>151</v>
      </c>
      <c r="E14" s="42" t="s">
        <v>98</v>
      </c>
      <c r="F14" s="43">
        <v>19.079999999999998</v>
      </c>
      <c r="G14" s="43">
        <v>1000</v>
      </c>
      <c r="H14" s="43">
        <v>1000</v>
      </c>
      <c r="I14" s="43" t="s">
        <v>12</v>
      </c>
      <c r="J14" s="43" t="s">
        <v>12</v>
      </c>
      <c r="K14" s="43" t="s">
        <v>12</v>
      </c>
      <c r="L14" s="43" t="s">
        <v>12</v>
      </c>
      <c r="M14" s="43" t="s">
        <v>12</v>
      </c>
      <c r="N14" s="43" t="s">
        <v>12</v>
      </c>
      <c r="O14" s="44" t="s">
        <v>12</v>
      </c>
      <c r="P14" s="45">
        <v>38500</v>
      </c>
      <c r="Q14" s="45">
        <v>0</v>
      </c>
      <c r="R14" s="45">
        <v>12800</v>
      </c>
      <c r="S14" s="45">
        <v>0</v>
      </c>
      <c r="T14" s="45">
        <v>54400</v>
      </c>
      <c r="U14" s="45">
        <v>0</v>
      </c>
      <c r="V14" s="46">
        <v>0</v>
      </c>
      <c r="W14" s="45">
        <v>0</v>
      </c>
      <c r="X14" s="45">
        <v>16500</v>
      </c>
      <c r="Y14" s="45">
        <v>0</v>
      </c>
      <c r="Z14" s="45">
        <v>11700</v>
      </c>
      <c r="AA14" s="45">
        <v>0</v>
      </c>
      <c r="AB14" s="46">
        <v>18900</v>
      </c>
      <c r="AC14" s="45">
        <v>0</v>
      </c>
      <c r="AD14" s="45">
        <v>0</v>
      </c>
      <c r="AE14" s="47">
        <v>0</v>
      </c>
      <c r="AF14" s="29">
        <f t="shared" si="12"/>
        <v>2.0157068062827226</v>
      </c>
      <c r="AG14" s="29">
        <f t="shared" si="13"/>
        <v>0.67015706806282727</v>
      </c>
      <c r="AH14" s="29">
        <f t="shared" si="14"/>
        <v>2.8481675392670156</v>
      </c>
      <c r="AI14" s="29">
        <f t="shared" si="15"/>
        <v>0</v>
      </c>
      <c r="AJ14" s="29">
        <f t="shared" si="16"/>
        <v>0.86387434554973819</v>
      </c>
      <c r="AK14" s="29">
        <f t="shared" si="17"/>
        <v>0.61256544502617805</v>
      </c>
      <c r="AL14" s="32">
        <f t="shared" si="18"/>
        <v>0.98952879581151831</v>
      </c>
      <c r="AM14" s="48">
        <f t="shared" si="19"/>
        <v>0</v>
      </c>
      <c r="AN14" s="46">
        <v>38500</v>
      </c>
      <c r="AO14" s="46">
        <v>0</v>
      </c>
      <c r="AP14" s="45">
        <f t="shared" si="0"/>
        <v>38500</v>
      </c>
      <c r="AQ14" s="58">
        <v>38500</v>
      </c>
      <c r="AR14" s="46">
        <v>0</v>
      </c>
      <c r="AS14" s="58">
        <f t="shared" si="1"/>
        <v>38500</v>
      </c>
      <c r="AT14" s="46">
        <v>38500</v>
      </c>
      <c r="AU14" s="46">
        <v>0</v>
      </c>
      <c r="AV14" s="46">
        <f t="shared" si="2"/>
        <v>38500</v>
      </c>
      <c r="AW14" s="46">
        <v>0</v>
      </c>
      <c r="AX14" s="45">
        <v>0</v>
      </c>
      <c r="AY14" s="45">
        <f t="shared" si="3"/>
        <v>0</v>
      </c>
      <c r="AZ14" s="45">
        <v>38500</v>
      </c>
      <c r="BA14" s="46">
        <v>0</v>
      </c>
      <c r="BB14" s="46">
        <f t="shared" si="4"/>
        <v>38500</v>
      </c>
      <c r="BC14" s="46">
        <v>38500</v>
      </c>
      <c r="BD14" s="46">
        <v>0</v>
      </c>
      <c r="BE14" s="46">
        <f t="shared" si="5"/>
        <v>38500</v>
      </c>
      <c r="BF14" s="46">
        <v>38500</v>
      </c>
      <c r="BG14" s="46">
        <v>0</v>
      </c>
      <c r="BH14" s="46">
        <f t="shared" si="6"/>
        <v>38500</v>
      </c>
      <c r="BI14" s="46">
        <v>0</v>
      </c>
      <c r="BJ14" s="60">
        <v>0</v>
      </c>
      <c r="BK14" s="49">
        <f t="shared" si="7"/>
        <v>0</v>
      </c>
      <c r="BL14" s="29">
        <f t="shared" si="20"/>
        <v>1.3333333333333333</v>
      </c>
      <c r="BM14" s="29">
        <f t="shared" si="21"/>
        <v>1.3333333333333333</v>
      </c>
      <c r="BN14" s="29">
        <f t="shared" si="22"/>
        <v>1.3333333333333333</v>
      </c>
      <c r="BO14" s="29">
        <f t="shared" si="23"/>
        <v>0</v>
      </c>
      <c r="BP14" s="29">
        <f t="shared" si="24"/>
        <v>1.3333333333333333</v>
      </c>
      <c r="BQ14" s="29">
        <f t="shared" si="25"/>
        <v>1.3333333333333333</v>
      </c>
      <c r="BR14" s="29">
        <f t="shared" si="26"/>
        <v>1.3333333333333333</v>
      </c>
      <c r="BS14" s="29">
        <f t="shared" si="27"/>
        <v>0</v>
      </c>
      <c r="BT14" s="35">
        <f t="shared" si="8"/>
        <v>1</v>
      </c>
    </row>
    <row r="15" spans="1:72" x14ac:dyDescent="0.25">
      <c r="A15" s="42" t="s">
        <v>154</v>
      </c>
      <c r="B15" s="42" t="s">
        <v>155</v>
      </c>
      <c r="C15" s="43" t="s">
        <v>156</v>
      </c>
      <c r="D15" s="42" t="s">
        <v>157</v>
      </c>
      <c r="E15" s="42" t="s">
        <v>98</v>
      </c>
      <c r="F15" s="43">
        <v>18.91</v>
      </c>
      <c r="G15" s="43">
        <v>1000</v>
      </c>
      <c r="H15" s="43" t="s">
        <v>12</v>
      </c>
      <c r="I15" s="43" t="s">
        <v>12</v>
      </c>
      <c r="J15" s="43">
        <v>1000</v>
      </c>
      <c r="K15" s="43" t="s">
        <v>12</v>
      </c>
      <c r="L15" s="43" t="s">
        <v>12</v>
      </c>
      <c r="M15" s="43" t="s">
        <v>12</v>
      </c>
      <c r="N15" s="43" t="s">
        <v>12</v>
      </c>
      <c r="O15" s="44" t="s">
        <v>12</v>
      </c>
      <c r="P15" s="45">
        <v>986000</v>
      </c>
      <c r="Q15" s="45">
        <v>0</v>
      </c>
      <c r="R15" s="45">
        <v>24800</v>
      </c>
      <c r="S15" s="45">
        <v>0</v>
      </c>
      <c r="T15" s="45">
        <v>125000</v>
      </c>
      <c r="U15" s="45">
        <v>0</v>
      </c>
      <c r="V15" s="46">
        <v>68100</v>
      </c>
      <c r="W15" s="45">
        <v>0</v>
      </c>
      <c r="X15" s="45">
        <v>-1</v>
      </c>
      <c r="Y15" s="45">
        <v>0</v>
      </c>
      <c r="Z15" s="45">
        <v>233000</v>
      </c>
      <c r="AA15" s="45">
        <v>0</v>
      </c>
      <c r="AB15" s="46">
        <v>20600</v>
      </c>
      <c r="AC15" s="45">
        <v>0</v>
      </c>
      <c r="AD15" s="45">
        <v>54600</v>
      </c>
      <c r="AE15" s="47">
        <v>0</v>
      </c>
      <c r="AF15" s="29">
        <f t="shared" si="12"/>
        <v>5.2165896545133617</v>
      </c>
      <c r="AG15" s="29">
        <f t="shared" si="13"/>
        <v>0.13120834019465658</v>
      </c>
      <c r="AH15" s="29">
        <f t="shared" si="14"/>
        <v>0.66133235985209959</v>
      </c>
      <c r="AI15" s="29">
        <f t="shared" si="15"/>
        <v>0.36029386964742388</v>
      </c>
      <c r="AJ15" s="29">
        <f t="shared" si="16"/>
        <v>-5.2906588788167974E-6</v>
      </c>
      <c r="AK15" s="29">
        <f t="shared" si="17"/>
        <v>1.2327235187643137</v>
      </c>
      <c r="AL15" s="32">
        <f t="shared" si="18"/>
        <v>0.10898757290362603</v>
      </c>
      <c r="AM15" s="48">
        <f t="shared" si="19"/>
        <v>0.2888699747833971</v>
      </c>
      <c r="AN15" s="46">
        <v>54600</v>
      </c>
      <c r="AO15" s="46">
        <v>0</v>
      </c>
      <c r="AP15" s="45">
        <f t="shared" si="0"/>
        <v>54600</v>
      </c>
      <c r="AQ15" s="58">
        <v>54600</v>
      </c>
      <c r="AR15" s="46">
        <v>0</v>
      </c>
      <c r="AS15" s="58">
        <f t="shared" si="1"/>
        <v>54600</v>
      </c>
      <c r="AT15" s="46">
        <v>54600</v>
      </c>
      <c r="AU15" s="46">
        <v>0</v>
      </c>
      <c r="AV15" s="46">
        <f t="shared" si="2"/>
        <v>54600</v>
      </c>
      <c r="AW15" s="46">
        <v>54600</v>
      </c>
      <c r="AX15" s="45">
        <v>0</v>
      </c>
      <c r="AY15" s="45">
        <f t="shared" si="3"/>
        <v>54600</v>
      </c>
      <c r="AZ15" s="45">
        <v>-256</v>
      </c>
      <c r="BA15" s="46">
        <v>0</v>
      </c>
      <c r="BB15" s="46">
        <f t="shared" si="4"/>
        <v>-256</v>
      </c>
      <c r="BC15" s="46">
        <v>54600</v>
      </c>
      <c r="BD15" s="46">
        <v>0</v>
      </c>
      <c r="BE15" s="46">
        <f t="shared" si="5"/>
        <v>54600</v>
      </c>
      <c r="BF15" s="46">
        <v>54600</v>
      </c>
      <c r="BG15" s="46">
        <v>0</v>
      </c>
      <c r="BH15" s="46">
        <f t="shared" si="6"/>
        <v>54600</v>
      </c>
      <c r="BI15" s="46">
        <v>54600</v>
      </c>
      <c r="BJ15" s="60">
        <v>0</v>
      </c>
      <c r="BK15" s="49">
        <f t="shared" si="7"/>
        <v>54600</v>
      </c>
      <c r="BL15" s="29">
        <f t="shared" si="20"/>
        <v>1.1436231489433006</v>
      </c>
      <c r="BM15" s="29">
        <f t="shared" si="21"/>
        <v>1.1436231489433006</v>
      </c>
      <c r="BN15" s="29">
        <f t="shared" si="22"/>
        <v>1.1436231489433006</v>
      </c>
      <c r="BO15" s="29">
        <f t="shared" si="23"/>
        <v>1.1436231489433006</v>
      </c>
      <c r="BP15" s="29">
        <f t="shared" si="24"/>
        <v>-5.3620426031041196E-3</v>
      </c>
      <c r="BQ15" s="29">
        <f t="shared" si="25"/>
        <v>1.1436231489433006</v>
      </c>
      <c r="BR15" s="29">
        <f t="shared" si="26"/>
        <v>1.1436231489433006</v>
      </c>
      <c r="BS15" s="29">
        <f t="shared" si="27"/>
        <v>1.1436231489433006</v>
      </c>
      <c r="BT15" s="35">
        <f t="shared" si="8"/>
        <v>0.74882783882783888</v>
      </c>
    </row>
    <row r="16" spans="1:72" x14ac:dyDescent="0.25">
      <c r="A16" s="42" t="s">
        <v>160</v>
      </c>
      <c r="B16" s="42" t="s">
        <v>161</v>
      </c>
      <c r="C16" s="43" t="s">
        <v>162</v>
      </c>
      <c r="D16" s="42" t="s">
        <v>163</v>
      </c>
      <c r="E16" s="42" t="s">
        <v>98</v>
      </c>
      <c r="F16" s="43">
        <v>24.44</v>
      </c>
      <c r="G16" s="43">
        <v>1000</v>
      </c>
      <c r="H16" s="43" t="s">
        <v>12</v>
      </c>
      <c r="I16" s="43" t="s">
        <v>12</v>
      </c>
      <c r="J16" s="43" t="s">
        <v>12</v>
      </c>
      <c r="K16" s="43">
        <v>1000</v>
      </c>
      <c r="L16" s="43" t="s">
        <v>12</v>
      </c>
      <c r="M16" s="43" t="s">
        <v>12</v>
      </c>
      <c r="N16" s="43" t="s">
        <v>12</v>
      </c>
      <c r="O16" s="44" t="s">
        <v>12</v>
      </c>
      <c r="P16" s="45">
        <v>8820</v>
      </c>
      <c r="Q16" s="45">
        <v>0</v>
      </c>
      <c r="R16" s="45">
        <v>0</v>
      </c>
      <c r="S16" s="45">
        <v>0</v>
      </c>
      <c r="T16" s="45">
        <v>6190</v>
      </c>
      <c r="U16" s="45">
        <v>0</v>
      </c>
      <c r="V16" s="46">
        <v>2550</v>
      </c>
      <c r="W16" s="45">
        <v>0</v>
      </c>
      <c r="X16" s="45">
        <v>2390</v>
      </c>
      <c r="Y16" s="45">
        <v>0</v>
      </c>
      <c r="Z16" s="45">
        <v>93.9</v>
      </c>
      <c r="AA16" s="45">
        <v>0</v>
      </c>
      <c r="AB16" s="46">
        <v>5440</v>
      </c>
      <c r="AC16" s="45">
        <v>0</v>
      </c>
      <c r="AD16" s="45">
        <v>5700</v>
      </c>
      <c r="AE16" s="47">
        <v>0</v>
      </c>
      <c r="AF16" s="29">
        <f t="shared" si="12"/>
        <v>2.2627060758917259</v>
      </c>
      <c r="AG16" s="29">
        <f t="shared" si="13"/>
        <v>0</v>
      </c>
      <c r="AH16" s="29">
        <f t="shared" si="14"/>
        <v>1.5879989353480481</v>
      </c>
      <c r="AI16" s="29">
        <f t="shared" si="15"/>
        <v>0.65418372942447867</v>
      </c>
      <c r="AJ16" s="29">
        <f t="shared" si="16"/>
        <v>0.61313690718607994</v>
      </c>
      <c r="AK16" s="29">
        <f t="shared" si="17"/>
        <v>2.4089353801160215E-2</v>
      </c>
      <c r="AL16" s="32">
        <f t="shared" si="18"/>
        <v>1.3955919561055543</v>
      </c>
      <c r="AM16" s="48">
        <f t="shared" si="19"/>
        <v>1.4622930422429523</v>
      </c>
      <c r="AN16" s="46">
        <v>5700</v>
      </c>
      <c r="AO16" s="46">
        <v>0</v>
      </c>
      <c r="AP16" s="45">
        <f t="shared" si="0"/>
        <v>5700</v>
      </c>
      <c r="AQ16" s="58">
        <v>0</v>
      </c>
      <c r="AR16" s="46">
        <v>0</v>
      </c>
      <c r="AS16" s="58">
        <f t="shared" si="1"/>
        <v>0</v>
      </c>
      <c r="AT16" s="46">
        <v>5700</v>
      </c>
      <c r="AU16" s="46">
        <v>0</v>
      </c>
      <c r="AV16" s="46">
        <f t="shared" si="2"/>
        <v>5700</v>
      </c>
      <c r="AW16" s="46">
        <v>5700</v>
      </c>
      <c r="AX16" s="45">
        <v>0</v>
      </c>
      <c r="AY16" s="45">
        <f t="shared" si="3"/>
        <v>5700</v>
      </c>
      <c r="AZ16" s="45">
        <v>5700</v>
      </c>
      <c r="BA16" s="46">
        <v>0</v>
      </c>
      <c r="BB16" s="46">
        <f t="shared" si="4"/>
        <v>5700</v>
      </c>
      <c r="BC16" s="46">
        <v>5700</v>
      </c>
      <c r="BD16" s="46">
        <v>0</v>
      </c>
      <c r="BE16" s="46">
        <f t="shared" si="5"/>
        <v>5700</v>
      </c>
      <c r="BF16" s="46">
        <v>5700</v>
      </c>
      <c r="BG16" s="46">
        <v>0</v>
      </c>
      <c r="BH16" s="46">
        <f t="shared" si="6"/>
        <v>5700</v>
      </c>
      <c r="BI16" s="46">
        <v>5700</v>
      </c>
      <c r="BJ16" s="60">
        <v>0</v>
      </c>
      <c r="BK16" s="49">
        <f t="shared" si="7"/>
        <v>5700</v>
      </c>
      <c r="BL16" s="29">
        <f t="shared" si="20"/>
        <v>1.1428571428571428</v>
      </c>
      <c r="BM16" s="29">
        <f t="shared" si="21"/>
        <v>0</v>
      </c>
      <c r="BN16" s="29">
        <f t="shared" si="22"/>
        <v>1.1428571428571428</v>
      </c>
      <c r="BO16" s="29">
        <f t="shared" si="23"/>
        <v>1.1428571428571428</v>
      </c>
      <c r="BP16" s="29">
        <f t="shared" si="24"/>
        <v>1.1428571428571428</v>
      </c>
      <c r="BQ16" s="29">
        <f t="shared" si="25"/>
        <v>1.1428571428571428</v>
      </c>
      <c r="BR16" s="29">
        <f t="shared" si="26"/>
        <v>1.1428571428571428</v>
      </c>
      <c r="BS16" s="29">
        <f t="shared" si="27"/>
        <v>1.1428571428571428</v>
      </c>
      <c r="BT16" s="35">
        <f t="shared" si="8"/>
        <v>1.3333333333333333</v>
      </c>
    </row>
    <row r="17" spans="1:72" x14ac:dyDescent="0.25">
      <c r="A17" s="42" t="s">
        <v>168</v>
      </c>
      <c r="B17" s="42" t="s">
        <v>169</v>
      </c>
      <c r="C17" s="43" t="s">
        <v>96</v>
      </c>
      <c r="D17" s="42" t="s">
        <v>170</v>
      </c>
      <c r="E17" s="42" t="s">
        <v>98</v>
      </c>
      <c r="F17" s="43">
        <v>63.82</v>
      </c>
      <c r="G17" s="43">
        <v>1000</v>
      </c>
      <c r="H17" s="43" t="s">
        <v>12</v>
      </c>
      <c r="I17" s="43" t="s">
        <v>12</v>
      </c>
      <c r="J17" s="43" t="s">
        <v>12</v>
      </c>
      <c r="K17" s="43" t="s">
        <v>12</v>
      </c>
      <c r="L17" s="43">
        <v>1000</v>
      </c>
      <c r="M17" s="43" t="s">
        <v>12</v>
      </c>
      <c r="N17" s="43" t="s">
        <v>12</v>
      </c>
      <c r="O17" s="44" t="s">
        <v>12</v>
      </c>
      <c r="P17" s="45">
        <v>25500</v>
      </c>
      <c r="Q17" s="45">
        <v>0</v>
      </c>
      <c r="R17" s="45">
        <v>6630</v>
      </c>
      <c r="S17" s="45">
        <v>0</v>
      </c>
      <c r="T17" s="45">
        <v>0</v>
      </c>
      <c r="U17" s="45">
        <v>0</v>
      </c>
      <c r="V17" s="46">
        <v>1580</v>
      </c>
      <c r="W17" s="45">
        <v>0</v>
      </c>
      <c r="X17" s="45">
        <v>16700</v>
      </c>
      <c r="Y17" s="45">
        <v>0</v>
      </c>
      <c r="Z17" s="45">
        <v>6290</v>
      </c>
      <c r="AA17" s="45">
        <v>0</v>
      </c>
      <c r="AB17" s="46">
        <v>0</v>
      </c>
      <c r="AC17" s="45">
        <v>0</v>
      </c>
      <c r="AD17" s="45">
        <v>0</v>
      </c>
      <c r="AE17" s="47">
        <v>0</v>
      </c>
      <c r="AF17" s="29">
        <f t="shared" si="12"/>
        <v>3.5978835978835977</v>
      </c>
      <c r="AG17" s="29">
        <f t="shared" si="13"/>
        <v>0.93544973544973542</v>
      </c>
      <c r="AH17" s="29">
        <f>T17/AVERAGE(P17,R17,T17,V17,X17,Z17,AB17,AD17)</f>
        <v>0</v>
      </c>
      <c r="AI17" s="29">
        <f t="shared" si="15"/>
        <v>0.22292768959435627</v>
      </c>
      <c r="AJ17" s="29">
        <f t="shared" si="16"/>
        <v>2.3562610229276895</v>
      </c>
      <c r="AK17" s="29">
        <f t="shared" si="17"/>
        <v>0.88747795414462083</v>
      </c>
      <c r="AL17" s="32">
        <f t="shared" si="18"/>
        <v>0</v>
      </c>
      <c r="AM17" s="48">
        <f t="shared" si="19"/>
        <v>0</v>
      </c>
      <c r="AN17" s="46">
        <v>25500</v>
      </c>
      <c r="AO17" s="46">
        <v>0</v>
      </c>
      <c r="AP17" s="45">
        <f t="shared" si="0"/>
        <v>25500</v>
      </c>
      <c r="AQ17" s="58">
        <v>25500</v>
      </c>
      <c r="AR17" s="46">
        <v>0</v>
      </c>
      <c r="AS17" s="58">
        <f t="shared" si="1"/>
        <v>25500</v>
      </c>
      <c r="AT17" s="46">
        <v>0</v>
      </c>
      <c r="AU17" s="46">
        <v>0</v>
      </c>
      <c r="AV17" s="46">
        <f t="shared" si="2"/>
        <v>0</v>
      </c>
      <c r="AW17" s="46">
        <v>25500</v>
      </c>
      <c r="AX17" s="45">
        <v>0</v>
      </c>
      <c r="AY17" s="45">
        <f t="shared" si="3"/>
        <v>25500</v>
      </c>
      <c r="AZ17" s="45">
        <v>25500</v>
      </c>
      <c r="BA17" s="46">
        <v>0</v>
      </c>
      <c r="BB17" s="46">
        <f t="shared" si="4"/>
        <v>25500</v>
      </c>
      <c r="BC17" s="46">
        <v>25500</v>
      </c>
      <c r="BD17" s="46">
        <v>0</v>
      </c>
      <c r="BE17" s="46">
        <f t="shared" si="5"/>
        <v>25500</v>
      </c>
      <c r="BF17" s="46">
        <v>0</v>
      </c>
      <c r="BG17" s="46">
        <v>0</v>
      </c>
      <c r="BH17" s="46">
        <f t="shared" si="6"/>
        <v>0</v>
      </c>
      <c r="BI17" s="46">
        <v>0</v>
      </c>
      <c r="BJ17" s="60">
        <v>0</v>
      </c>
      <c r="BK17" s="49">
        <f t="shared" si="7"/>
        <v>0</v>
      </c>
      <c r="BL17" s="29">
        <f t="shared" si="20"/>
        <v>1.6</v>
      </c>
      <c r="BM17" s="29">
        <f t="shared" si="21"/>
        <v>1.6</v>
      </c>
      <c r="BN17" s="29">
        <f t="shared" si="22"/>
        <v>0</v>
      </c>
      <c r="BO17" s="29">
        <f t="shared" si="23"/>
        <v>1.6</v>
      </c>
      <c r="BP17" s="29">
        <f t="shared" si="24"/>
        <v>1.6</v>
      </c>
      <c r="BQ17" s="29">
        <f t="shared" si="25"/>
        <v>1.6</v>
      </c>
      <c r="BR17" s="29">
        <f t="shared" si="26"/>
        <v>0</v>
      </c>
      <c r="BS17" s="29">
        <f t="shared" si="27"/>
        <v>0</v>
      </c>
      <c r="BT17" s="35">
        <f t="shared" si="8"/>
        <v>0.66666666666666663</v>
      </c>
    </row>
    <row r="18" spans="1:72" x14ac:dyDescent="0.25">
      <c r="A18" s="42" t="s">
        <v>171</v>
      </c>
      <c r="B18" s="42" t="s">
        <v>161</v>
      </c>
      <c r="C18" s="43" t="s">
        <v>96</v>
      </c>
      <c r="D18" s="42" t="s">
        <v>172</v>
      </c>
      <c r="E18" s="42" t="s">
        <v>98</v>
      </c>
      <c r="F18" s="43">
        <v>32.53</v>
      </c>
      <c r="G18" s="43">
        <v>1000</v>
      </c>
      <c r="H18" s="43" t="s">
        <v>12</v>
      </c>
      <c r="I18" s="43">
        <v>1000</v>
      </c>
      <c r="J18" s="43" t="s">
        <v>12</v>
      </c>
      <c r="K18" s="43" t="s">
        <v>12</v>
      </c>
      <c r="L18" s="43" t="s">
        <v>12</v>
      </c>
      <c r="M18" s="43" t="s">
        <v>12</v>
      </c>
      <c r="N18" s="43" t="s">
        <v>12</v>
      </c>
      <c r="O18" s="44" t="s">
        <v>12</v>
      </c>
      <c r="P18" s="45">
        <v>0</v>
      </c>
      <c r="Q18" s="45">
        <v>0</v>
      </c>
      <c r="R18" s="45">
        <v>4350</v>
      </c>
      <c r="S18" s="45">
        <v>0</v>
      </c>
      <c r="T18" s="45">
        <v>0</v>
      </c>
      <c r="U18" s="45">
        <v>0</v>
      </c>
      <c r="V18" s="46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6">
        <v>0</v>
      </c>
      <c r="AC18" s="45">
        <v>0</v>
      </c>
      <c r="AD18" s="45">
        <v>0</v>
      </c>
      <c r="AE18" s="47">
        <v>0</v>
      </c>
      <c r="AF18" s="29">
        <f t="shared" si="12"/>
        <v>0</v>
      </c>
      <c r="AG18" s="29">
        <f t="shared" si="13"/>
        <v>8</v>
      </c>
      <c r="AH18" s="29">
        <f t="shared" si="14"/>
        <v>0</v>
      </c>
      <c r="AI18" s="29">
        <f t="shared" si="15"/>
        <v>0</v>
      </c>
      <c r="AJ18" s="29">
        <f t="shared" si="16"/>
        <v>0</v>
      </c>
      <c r="AK18" s="29">
        <f t="shared" si="17"/>
        <v>0</v>
      </c>
      <c r="AL18" s="32">
        <f t="shared" si="18"/>
        <v>0</v>
      </c>
      <c r="AM18" s="48">
        <f t="shared" si="19"/>
        <v>0</v>
      </c>
      <c r="AN18" s="46">
        <v>0</v>
      </c>
      <c r="AO18" s="46">
        <v>0</v>
      </c>
      <c r="AP18" s="45">
        <f t="shared" si="0"/>
        <v>0</v>
      </c>
      <c r="AQ18" s="58">
        <v>4350</v>
      </c>
      <c r="AR18" s="46">
        <v>0</v>
      </c>
      <c r="AS18" s="58">
        <f t="shared" si="1"/>
        <v>4350</v>
      </c>
      <c r="AT18" s="46">
        <v>0</v>
      </c>
      <c r="AU18" s="46">
        <v>0</v>
      </c>
      <c r="AV18" s="46">
        <f t="shared" si="2"/>
        <v>0</v>
      </c>
      <c r="AW18" s="46">
        <v>0</v>
      </c>
      <c r="AX18" s="45">
        <v>0</v>
      </c>
      <c r="AY18" s="45">
        <f t="shared" si="3"/>
        <v>0</v>
      </c>
      <c r="AZ18" s="45">
        <v>0</v>
      </c>
      <c r="BA18" s="46">
        <v>0</v>
      </c>
      <c r="BB18" s="46">
        <f t="shared" si="4"/>
        <v>0</v>
      </c>
      <c r="BC18" s="46">
        <v>0</v>
      </c>
      <c r="BD18" s="46">
        <v>0</v>
      </c>
      <c r="BE18" s="46">
        <f t="shared" si="5"/>
        <v>0</v>
      </c>
      <c r="BF18" s="46">
        <v>0</v>
      </c>
      <c r="BG18" s="46">
        <v>0</v>
      </c>
      <c r="BH18" s="46">
        <f t="shared" si="6"/>
        <v>0</v>
      </c>
      <c r="BI18" s="46">
        <v>0</v>
      </c>
      <c r="BJ18" s="60">
        <v>0</v>
      </c>
      <c r="BK18" s="49">
        <f t="shared" si="7"/>
        <v>0</v>
      </c>
      <c r="BL18" s="29">
        <f t="shared" si="20"/>
        <v>0</v>
      </c>
      <c r="BM18" s="29">
        <f t="shared" si="21"/>
        <v>8</v>
      </c>
      <c r="BN18" s="29">
        <f t="shared" si="22"/>
        <v>0</v>
      </c>
      <c r="BO18" s="29">
        <f t="shared" si="23"/>
        <v>0</v>
      </c>
      <c r="BP18" s="29">
        <f t="shared" si="24"/>
        <v>0</v>
      </c>
      <c r="BQ18" s="29">
        <f t="shared" si="25"/>
        <v>0</v>
      </c>
      <c r="BR18" s="29">
        <f t="shared" si="26"/>
        <v>0</v>
      </c>
      <c r="BS18" s="29">
        <f t="shared" si="27"/>
        <v>0</v>
      </c>
      <c r="BT18" s="35">
        <f t="shared" si="8"/>
        <v>0</v>
      </c>
    </row>
    <row r="19" spans="1:72" s="50" customFormat="1" x14ac:dyDescent="0.25">
      <c r="C19" s="51"/>
      <c r="E19" s="50" t="s">
        <v>205</v>
      </c>
      <c r="F19" s="51"/>
      <c r="G19" s="51"/>
      <c r="H19" s="51"/>
      <c r="I19" s="51"/>
      <c r="J19" s="51"/>
      <c r="K19" s="51"/>
      <c r="L19" s="51"/>
      <c r="M19" s="51"/>
      <c r="N19" s="51"/>
      <c r="O19" s="52"/>
      <c r="P19" s="53">
        <f>SUM(P9:P18)</f>
        <v>1202410</v>
      </c>
      <c r="Q19" s="53">
        <f t="shared" ref="Q19:AE19" si="30">SUM(Q9:Q18)</f>
        <v>0</v>
      </c>
      <c r="R19" s="53">
        <f t="shared" si="30"/>
        <v>146090</v>
      </c>
      <c r="S19" s="53">
        <f t="shared" si="30"/>
        <v>0</v>
      </c>
      <c r="T19" s="53">
        <f t="shared" si="30"/>
        <v>263890</v>
      </c>
      <c r="U19" s="53">
        <f t="shared" si="30"/>
        <v>0</v>
      </c>
      <c r="V19" s="53">
        <f t="shared" si="30"/>
        <v>115350</v>
      </c>
      <c r="W19" s="53">
        <f t="shared" si="30"/>
        <v>0</v>
      </c>
      <c r="X19" s="53">
        <f t="shared" si="30"/>
        <v>104689</v>
      </c>
      <c r="Y19" s="53">
        <f t="shared" si="30"/>
        <v>0</v>
      </c>
      <c r="Z19" s="53">
        <f t="shared" si="30"/>
        <v>294503.90000000002</v>
      </c>
      <c r="AA19" s="53">
        <f t="shared" si="30"/>
        <v>0</v>
      </c>
      <c r="AB19" s="53">
        <f t="shared" si="30"/>
        <v>93330</v>
      </c>
      <c r="AC19" s="53">
        <f t="shared" si="30"/>
        <v>0</v>
      </c>
      <c r="AD19" s="53">
        <f t="shared" si="30"/>
        <v>205210</v>
      </c>
      <c r="AE19" s="77">
        <f t="shared" si="30"/>
        <v>0</v>
      </c>
      <c r="AF19" s="34">
        <f t="shared" si="12"/>
        <v>3.9659400028753158</v>
      </c>
      <c r="AG19" s="34">
        <f t="shared" si="13"/>
        <v>0.48185242556204194</v>
      </c>
      <c r="AH19" s="34">
        <f>T19/AVERAGE(P19,R19,T19,V19,X19,Z19,AB19,AD19)</f>
        <v>0.87039521241404105</v>
      </c>
      <c r="AI19" s="34">
        <f t="shared" si="15"/>
        <v>0.38046188848368501</v>
      </c>
      <c r="AJ19" s="34">
        <f t="shared" si="16"/>
        <v>0.34529843644099262</v>
      </c>
      <c r="AK19" s="34">
        <f t="shared" si="17"/>
        <v>0.97136983060086979</v>
      </c>
      <c r="AL19" s="54">
        <f t="shared" si="18"/>
        <v>0.30783275294479689</v>
      </c>
      <c r="AM19" s="55">
        <f t="shared" si="19"/>
        <v>0.67684945067825741</v>
      </c>
      <c r="AN19" s="56">
        <f>SUM(AN9:AN18)</f>
        <v>308210</v>
      </c>
      <c r="AO19" s="56">
        <f t="shared" ref="AO19:BJ19" si="31">SUM(AO9:AO18)</f>
        <v>0</v>
      </c>
      <c r="AP19" s="53">
        <f t="shared" si="0"/>
        <v>308210</v>
      </c>
      <c r="AQ19" s="66">
        <f t="shared" si="31"/>
        <v>276420</v>
      </c>
      <c r="AR19" s="56">
        <f t="shared" si="31"/>
        <v>0</v>
      </c>
      <c r="AS19" s="66">
        <f t="shared" si="1"/>
        <v>276420</v>
      </c>
      <c r="AT19" s="56">
        <f t="shared" si="31"/>
        <v>236300</v>
      </c>
      <c r="AU19" s="56">
        <f t="shared" si="31"/>
        <v>0</v>
      </c>
      <c r="AV19" s="56">
        <f t="shared" si="2"/>
        <v>236300</v>
      </c>
      <c r="AW19" s="56">
        <f t="shared" si="31"/>
        <v>230710</v>
      </c>
      <c r="AX19" s="53">
        <f t="shared" si="31"/>
        <v>0</v>
      </c>
      <c r="AY19" s="53">
        <f t="shared" si="3"/>
        <v>230710</v>
      </c>
      <c r="AZ19" s="56">
        <f t="shared" si="31"/>
        <v>136254</v>
      </c>
      <c r="BA19" s="56">
        <f t="shared" si="31"/>
        <v>0</v>
      </c>
      <c r="BB19" s="56">
        <f t="shared" si="4"/>
        <v>136254</v>
      </c>
      <c r="BC19" s="56">
        <f t="shared" si="31"/>
        <v>273810</v>
      </c>
      <c r="BD19" s="56">
        <f t="shared" si="31"/>
        <v>0</v>
      </c>
      <c r="BE19" s="56">
        <f t="shared" si="5"/>
        <v>273810</v>
      </c>
      <c r="BF19" s="56">
        <f t="shared" si="31"/>
        <v>293300</v>
      </c>
      <c r="BG19" s="56">
        <f t="shared" si="31"/>
        <v>0</v>
      </c>
      <c r="BH19" s="56">
        <f t="shared" si="6"/>
        <v>293300</v>
      </c>
      <c r="BI19" s="56">
        <f t="shared" si="31"/>
        <v>205210</v>
      </c>
      <c r="BJ19" s="67">
        <f t="shared" si="31"/>
        <v>0</v>
      </c>
      <c r="BK19" s="57">
        <f t="shared" si="7"/>
        <v>205210</v>
      </c>
      <c r="BL19" s="34">
        <f t="shared" si="20"/>
        <v>1.25786266193385</v>
      </c>
      <c r="BM19" s="34">
        <f t="shared" si="21"/>
        <v>1.1281217254850746</v>
      </c>
      <c r="BN19" s="34">
        <f t="shared" si="22"/>
        <v>0.96438450087592476</v>
      </c>
      <c r="BO19" s="34">
        <f t="shared" si="23"/>
        <v>0.94157066524369282</v>
      </c>
      <c r="BP19" s="34">
        <f t="shared" si="24"/>
        <v>0.55607806086478317</v>
      </c>
      <c r="BQ19" s="34">
        <f t="shared" si="25"/>
        <v>1.1174698272739609</v>
      </c>
      <c r="BR19" s="34">
        <f t="shared" si="26"/>
        <v>1.197012162957718</v>
      </c>
      <c r="BS19" s="34">
        <f t="shared" si="27"/>
        <v>0.83750039536499588</v>
      </c>
      <c r="BT19" s="54">
        <f t="shared" si="8"/>
        <v>0.86395914951884678</v>
      </c>
    </row>
    <row r="20" spans="1:72" x14ac:dyDescent="0.25">
      <c r="A20" s="42" t="s">
        <v>50</v>
      </c>
      <c r="B20" s="42" t="s">
        <v>51</v>
      </c>
      <c r="C20" s="43" t="s">
        <v>55</v>
      </c>
      <c r="D20" s="42" t="s">
        <v>56</v>
      </c>
      <c r="E20" s="42" t="s">
        <v>57</v>
      </c>
      <c r="F20" s="43">
        <v>27.82</v>
      </c>
      <c r="G20" s="43">
        <v>1000</v>
      </c>
      <c r="H20" s="43">
        <v>1000</v>
      </c>
      <c r="I20" s="43" t="s">
        <v>12</v>
      </c>
      <c r="J20" s="43" t="s">
        <v>12</v>
      </c>
      <c r="K20" s="43" t="s">
        <v>12</v>
      </c>
      <c r="L20" s="43" t="s">
        <v>12</v>
      </c>
      <c r="M20" s="43" t="s">
        <v>12</v>
      </c>
      <c r="N20" s="43" t="s">
        <v>12</v>
      </c>
      <c r="O20" s="44" t="s">
        <v>12</v>
      </c>
      <c r="P20" s="45">
        <v>695000</v>
      </c>
      <c r="Q20" s="45">
        <v>2460000</v>
      </c>
      <c r="R20" s="45">
        <v>0</v>
      </c>
      <c r="S20" s="45">
        <v>0</v>
      </c>
      <c r="T20" s="45">
        <v>164000</v>
      </c>
      <c r="U20" s="45">
        <v>684000</v>
      </c>
      <c r="V20" s="46">
        <v>28300</v>
      </c>
      <c r="W20" s="45">
        <v>134000</v>
      </c>
      <c r="X20" s="45">
        <v>111000</v>
      </c>
      <c r="Y20" s="45">
        <v>534000</v>
      </c>
      <c r="Z20" s="45">
        <v>0</v>
      </c>
      <c r="AA20" s="45">
        <v>0</v>
      </c>
      <c r="AB20" s="46">
        <v>59500</v>
      </c>
      <c r="AC20" s="45">
        <v>451000</v>
      </c>
      <c r="AD20" s="45">
        <v>169000</v>
      </c>
      <c r="AE20" s="47">
        <v>635000</v>
      </c>
      <c r="AF20" s="29">
        <f t="shared" si="12"/>
        <v>4.5321160743397453</v>
      </c>
      <c r="AG20" s="29">
        <f t="shared" si="13"/>
        <v>0</v>
      </c>
      <c r="AH20" s="29">
        <f t="shared" ref="AH20:AH84" si="32">T20/AVERAGE(P20,R20,T20,V20,X20,Z20,AB20,AD20)</f>
        <v>1.0694489729377241</v>
      </c>
      <c r="AI20" s="29">
        <f t="shared" si="15"/>
        <v>0.18454515813498532</v>
      </c>
      <c r="AJ20" s="29">
        <f t="shared" si="16"/>
        <v>0.7238343658298011</v>
      </c>
      <c r="AK20" s="29">
        <f t="shared" si="17"/>
        <v>0</v>
      </c>
      <c r="AL20" s="32">
        <f t="shared" si="18"/>
        <v>0.38800130420606455</v>
      </c>
      <c r="AM20" s="48">
        <f t="shared" si="19"/>
        <v>1.1020541245516791</v>
      </c>
      <c r="AN20" s="46">
        <v>171000</v>
      </c>
      <c r="AO20" s="46">
        <v>604000</v>
      </c>
      <c r="AP20" s="45">
        <f t="shared" si="0"/>
        <v>775000</v>
      </c>
      <c r="AQ20" s="58">
        <v>0</v>
      </c>
      <c r="AR20" s="46">
        <v>0</v>
      </c>
      <c r="AS20" s="58">
        <f t="shared" si="1"/>
        <v>0</v>
      </c>
      <c r="AT20" s="46">
        <v>135000</v>
      </c>
      <c r="AU20" s="46">
        <v>563000</v>
      </c>
      <c r="AV20" s="46">
        <f t="shared" si="2"/>
        <v>698000</v>
      </c>
      <c r="AW20" s="46">
        <v>131000</v>
      </c>
      <c r="AX20" s="45">
        <v>621000</v>
      </c>
      <c r="AY20" s="45">
        <f t="shared" si="3"/>
        <v>752000</v>
      </c>
      <c r="AZ20" s="45">
        <v>171000</v>
      </c>
      <c r="BA20" s="46">
        <v>822000</v>
      </c>
      <c r="BB20" s="46">
        <f t="shared" si="4"/>
        <v>993000</v>
      </c>
      <c r="BC20" s="46">
        <v>0</v>
      </c>
      <c r="BD20" s="46">
        <v>0</v>
      </c>
      <c r="BE20" s="46">
        <f t="shared" si="5"/>
        <v>0</v>
      </c>
      <c r="BF20" s="46">
        <v>101000</v>
      </c>
      <c r="BG20" s="46">
        <v>768000</v>
      </c>
      <c r="BH20" s="46">
        <f t="shared" si="6"/>
        <v>869000</v>
      </c>
      <c r="BI20" s="46">
        <v>169000</v>
      </c>
      <c r="BJ20" s="60">
        <v>635000</v>
      </c>
      <c r="BK20" s="49">
        <f t="shared" si="7"/>
        <v>804000</v>
      </c>
      <c r="BL20" s="29">
        <f t="shared" si="20"/>
        <v>1.5580865603644647</v>
      </c>
      <c r="BM20" s="29">
        <f t="shared" si="21"/>
        <v>0</v>
      </c>
      <c r="BN20" s="29">
        <f t="shared" si="22"/>
        <v>1.2300683371298406</v>
      </c>
      <c r="BO20" s="29">
        <f t="shared" si="23"/>
        <v>1.1936218678815489</v>
      </c>
      <c r="BP20" s="29">
        <f t="shared" si="24"/>
        <v>1.5580865603644647</v>
      </c>
      <c r="BQ20" s="29">
        <f t="shared" si="25"/>
        <v>0</v>
      </c>
      <c r="BR20" s="29">
        <f t="shared" si="26"/>
        <v>0.92027334851936216</v>
      </c>
      <c r="BS20" s="29">
        <f t="shared" si="27"/>
        <v>1.5398633257403189</v>
      </c>
      <c r="BT20" s="35">
        <f t="shared" si="8"/>
        <v>1.0091533180778032</v>
      </c>
    </row>
    <row r="21" spans="1:72" s="50" customFormat="1" x14ac:dyDescent="0.25">
      <c r="C21" s="51"/>
      <c r="E21" s="50" t="s">
        <v>205</v>
      </c>
      <c r="F21" s="51"/>
      <c r="G21" s="51"/>
      <c r="H21" s="51"/>
      <c r="I21" s="51"/>
      <c r="J21" s="51"/>
      <c r="K21" s="51"/>
      <c r="L21" s="51"/>
      <c r="M21" s="51"/>
      <c r="N21" s="51"/>
      <c r="O21" s="52"/>
      <c r="P21" s="53">
        <f>SUM(P20)</f>
        <v>695000</v>
      </c>
      <c r="Q21" s="53">
        <f t="shared" ref="Q21:W21" si="33">SUM(Q20)</f>
        <v>2460000</v>
      </c>
      <c r="R21" s="53">
        <f t="shared" si="33"/>
        <v>0</v>
      </c>
      <c r="S21" s="53">
        <f t="shared" si="33"/>
        <v>0</v>
      </c>
      <c r="T21" s="53">
        <f t="shared" si="33"/>
        <v>164000</v>
      </c>
      <c r="U21" s="53">
        <f t="shared" si="33"/>
        <v>684000</v>
      </c>
      <c r="V21" s="53">
        <f t="shared" si="33"/>
        <v>28300</v>
      </c>
      <c r="W21" s="53">
        <f t="shared" si="33"/>
        <v>134000</v>
      </c>
      <c r="X21" s="53">
        <f t="shared" ref="X21:AE21" si="34">SUM(X20)</f>
        <v>111000</v>
      </c>
      <c r="Y21" s="53">
        <f t="shared" si="34"/>
        <v>534000</v>
      </c>
      <c r="Z21" s="53">
        <f t="shared" si="34"/>
        <v>0</v>
      </c>
      <c r="AA21" s="53">
        <f t="shared" si="34"/>
        <v>0</v>
      </c>
      <c r="AB21" s="53">
        <f t="shared" si="34"/>
        <v>59500</v>
      </c>
      <c r="AC21" s="53">
        <f t="shared" si="34"/>
        <v>451000</v>
      </c>
      <c r="AD21" s="53">
        <f t="shared" si="34"/>
        <v>169000</v>
      </c>
      <c r="AE21" s="77">
        <f t="shared" si="34"/>
        <v>635000</v>
      </c>
      <c r="AF21" s="34">
        <f t="shared" si="12"/>
        <v>4.5321160743397453</v>
      </c>
      <c r="AG21" s="34">
        <f t="shared" si="13"/>
        <v>0</v>
      </c>
      <c r="AH21" s="34">
        <f t="shared" si="32"/>
        <v>1.0694489729377241</v>
      </c>
      <c r="AI21" s="34">
        <f t="shared" si="15"/>
        <v>0.18454515813498532</v>
      </c>
      <c r="AJ21" s="34">
        <f t="shared" si="16"/>
        <v>0.7238343658298011</v>
      </c>
      <c r="AK21" s="34">
        <f t="shared" si="17"/>
        <v>0</v>
      </c>
      <c r="AL21" s="54">
        <f t="shared" si="18"/>
        <v>0.38800130420606455</v>
      </c>
      <c r="AM21" s="55">
        <f t="shared" si="19"/>
        <v>1.1020541245516791</v>
      </c>
      <c r="AN21" s="56">
        <f>SUM(AN20)</f>
        <v>171000</v>
      </c>
      <c r="AO21" s="56">
        <f t="shared" ref="AO21:BJ21" si="35">SUM(AO20)</f>
        <v>604000</v>
      </c>
      <c r="AP21" s="53">
        <f t="shared" si="0"/>
        <v>775000</v>
      </c>
      <c r="AQ21" s="66">
        <f t="shared" si="35"/>
        <v>0</v>
      </c>
      <c r="AR21" s="56">
        <f t="shared" si="35"/>
        <v>0</v>
      </c>
      <c r="AS21" s="66">
        <f t="shared" si="1"/>
        <v>0</v>
      </c>
      <c r="AT21" s="56">
        <f t="shared" si="35"/>
        <v>135000</v>
      </c>
      <c r="AU21" s="56">
        <f t="shared" si="35"/>
        <v>563000</v>
      </c>
      <c r="AV21" s="56">
        <f t="shared" si="2"/>
        <v>698000</v>
      </c>
      <c r="AW21" s="56">
        <f t="shared" si="35"/>
        <v>131000</v>
      </c>
      <c r="AX21" s="53">
        <f t="shared" si="35"/>
        <v>621000</v>
      </c>
      <c r="AY21" s="53">
        <f t="shared" si="3"/>
        <v>752000</v>
      </c>
      <c r="AZ21" s="56">
        <f t="shared" si="35"/>
        <v>171000</v>
      </c>
      <c r="BA21" s="56">
        <f t="shared" si="35"/>
        <v>822000</v>
      </c>
      <c r="BB21" s="56">
        <f t="shared" si="4"/>
        <v>993000</v>
      </c>
      <c r="BC21" s="56">
        <f t="shared" si="35"/>
        <v>0</v>
      </c>
      <c r="BD21" s="56">
        <f t="shared" si="35"/>
        <v>0</v>
      </c>
      <c r="BE21" s="56">
        <f t="shared" si="5"/>
        <v>0</v>
      </c>
      <c r="BF21" s="56">
        <f t="shared" si="35"/>
        <v>101000</v>
      </c>
      <c r="BG21" s="56">
        <f t="shared" si="35"/>
        <v>768000</v>
      </c>
      <c r="BH21" s="56">
        <f t="shared" si="6"/>
        <v>869000</v>
      </c>
      <c r="BI21" s="56">
        <f t="shared" si="35"/>
        <v>169000</v>
      </c>
      <c r="BJ21" s="67">
        <f t="shared" si="35"/>
        <v>635000</v>
      </c>
      <c r="BK21" s="57">
        <f t="shared" si="7"/>
        <v>804000</v>
      </c>
      <c r="BL21" s="34">
        <f t="shared" si="20"/>
        <v>1.5580865603644647</v>
      </c>
      <c r="BM21" s="34">
        <f t="shared" si="21"/>
        <v>0</v>
      </c>
      <c r="BN21" s="34">
        <f t="shared" si="22"/>
        <v>1.2300683371298406</v>
      </c>
      <c r="BO21" s="34">
        <f t="shared" si="23"/>
        <v>1.1936218678815489</v>
      </c>
      <c r="BP21" s="34">
        <f t="shared" si="24"/>
        <v>1.5580865603644647</v>
      </c>
      <c r="BQ21" s="34">
        <f t="shared" si="25"/>
        <v>0</v>
      </c>
      <c r="BR21" s="34">
        <f t="shared" si="26"/>
        <v>0.92027334851936216</v>
      </c>
      <c r="BS21" s="34">
        <f t="shared" si="27"/>
        <v>1.5398633257403189</v>
      </c>
      <c r="BT21" s="54">
        <f t="shared" si="8"/>
        <v>1.0091533180778032</v>
      </c>
    </row>
    <row r="22" spans="1:72" x14ac:dyDescent="0.25">
      <c r="A22" s="42" t="s">
        <v>100</v>
      </c>
      <c r="B22" s="42" t="s">
        <v>101</v>
      </c>
      <c r="C22" s="43" t="s">
        <v>102</v>
      </c>
      <c r="D22" s="42" t="s">
        <v>103</v>
      </c>
      <c r="E22" s="42" t="s">
        <v>104</v>
      </c>
      <c r="F22" s="43">
        <v>23.07</v>
      </c>
      <c r="G22" s="43">
        <v>1000</v>
      </c>
      <c r="H22" s="43" t="s">
        <v>12</v>
      </c>
      <c r="I22" s="43" t="s">
        <v>12</v>
      </c>
      <c r="J22" s="43" t="s">
        <v>12</v>
      </c>
      <c r="K22" s="43" t="s">
        <v>12</v>
      </c>
      <c r="L22" s="43" t="s">
        <v>12</v>
      </c>
      <c r="M22" s="43" t="s">
        <v>12</v>
      </c>
      <c r="N22" s="43" t="s">
        <v>12</v>
      </c>
      <c r="O22" s="44">
        <v>1000</v>
      </c>
      <c r="P22" s="45">
        <v>0</v>
      </c>
      <c r="Q22" s="45">
        <v>671000</v>
      </c>
      <c r="R22" s="45">
        <v>0</v>
      </c>
      <c r="S22" s="45">
        <v>0</v>
      </c>
      <c r="T22" s="45">
        <v>167000</v>
      </c>
      <c r="U22" s="45">
        <v>0</v>
      </c>
      <c r="V22" s="46">
        <v>0</v>
      </c>
      <c r="W22" s="45">
        <v>0</v>
      </c>
      <c r="X22" s="45">
        <v>0</v>
      </c>
      <c r="Y22" s="45">
        <v>0</v>
      </c>
      <c r="Z22" s="45">
        <v>19600</v>
      </c>
      <c r="AA22" s="45">
        <v>0</v>
      </c>
      <c r="AB22" s="46">
        <v>41800</v>
      </c>
      <c r="AC22" s="45">
        <v>0</v>
      </c>
      <c r="AD22" s="45">
        <v>129000</v>
      </c>
      <c r="AE22" s="47">
        <v>95400</v>
      </c>
      <c r="AF22" s="29">
        <f t="shared" si="12"/>
        <v>0</v>
      </c>
      <c r="AG22" s="29">
        <f t="shared" si="13"/>
        <v>0</v>
      </c>
      <c r="AH22" s="29">
        <f t="shared" si="32"/>
        <v>3.7381085618354786</v>
      </c>
      <c r="AI22" s="29">
        <f t="shared" si="15"/>
        <v>0</v>
      </c>
      <c r="AJ22" s="29">
        <f t="shared" si="16"/>
        <v>0</v>
      </c>
      <c r="AK22" s="29">
        <f t="shared" si="17"/>
        <v>0.4387241186345831</v>
      </c>
      <c r="AL22" s="32">
        <f t="shared" si="18"/>
        <v>0.93564633463905988</v>
      </c>
      <c r="AM22" s="48">
        <f t="shared" si="19"/>
        <v>2.8875209848908785</v>
      </c>
      <c r="AN22" s="46">
        <v>0</v>
      </c>
      <c r="AO22" s="46">
        <v>164000</v>
      </c>
      <c r="AP22" s="45">
        <f t="shared" si="0"/>
        <v>164000</v>
      </c>
      <c r="AQ22" s="58">
        <v>0</v>
      </c>
      <c r="AR22" s="46">
        <v>0</v>
      </c>
      <c r="AS22" s="58">
        <f t="shared" si="1"/>
        <v>0</v>
      </c>
      <c r="AT22" s="46">
        <v>357000</v>
      </c>
      <c r="AU22" s="46">
        <v>0</v>
      </c>
      <c r="AV22" s="46">
        <f t="shared" si="2"/>
        <v>357000</v>
      </c>
      <c r="AW22" s="46">
        <v>0</v>
      </c>
      <c r="AX22" s="45">
        <v>0</v>
      </c>
      <c r="AY22" s="45">
        <f t="shared" si="3"/>
        <v>0</v>
      </c>
      <c r="AZ22" s="45">
        <v>0</v>
      </c>
      <c r="BA22" s="46">
        <v>0</v>
      </c>
      <c r="BB22" s="46">
        <f t="shared" si="4"/>
        <v>0</v>
      </c>
      <c r="BC22" s="46">
        <v>5030000</v>
      </c>
      <c r="BD22" s="46">
        <v>0</v>
      </c>
      <c r="BE22" s="46">
        <f t="shared" si="5"/>
        <v>5030000</v>
      </c>
      <c r="BF22" s="46">
        <v>10700000</v>
      </c>
      <c r="BG22" s="46">
        <v>0</v>
      </c>
      <c r="BH22" s="46">
        <f t="shared" si="6"/>
        <v>10700000</v>
      </c>
      <c r="BI22" s="46">
        <v>129000</v>
      </c>
      <c r="BJ22" s="60">
        <v>95400</v>
      </c>
      <c r="BK22" s="49">
        <f t="shared" si="7"/>
        <v>224400</v>
      </c>
      <c r="BL22" s="29">
        <f t="shared" si="20"/>
        <v>0</v>
      </c>
      <c r="BM22" s="29">
        <f t="shared" si="21"/>
        <v>0</v>
      </c>
      <c r="BN22" s="29">
        <f t="shared" si="22"/>
        <v>0.17612234829797729</v>
      </c>
      <c r="BO22" s="29">
        <f t="shared" si="23"/>
        <v>0</v>
      </c>
      <c r="BP22" s="29">
        <f t="shared" si="24"/>
        <v>0</v>
      </c>
      <c r="BQ22" s="29">
        <f t="shared" si="25"/>
        <v>2.4814997533300445</v>
      </c>
      <c r="BR22" s="29">
        <f t="shared" si="26"/>
        <v>5.2787370498273312</v>
      </c>
      <c r="BS22" s="29">
        <f t="shared" si="27"/>
        <v>6.3640848544647258E-2</v>
      </c>
      <c r="BT22" s="35">
        <f t="shared" si="8"/>
        <v>44.422969187675072</v>
      </c>
    </row>
    <row r="23" spans="1:72" x14ac:dyDescent="0.25">
      <c r="A23" s="42" t="s">
        <v>127</v>
      </c>
      <c r="B23" s="42" t="s">
        <v>75</v>
      </c>
      <c r="C23" s="43" t="s">
        <v>128</v>
      </c>
      <c r="D23" s="42" t="s">
        <v>129</v>
      </c>
      <c r="E23" s="42" t="s">
        <v>104</v>
      </c>
      <c r="F23" s="43">
        <v>40.79</v>
      </c>
      <c r="G23" s="43">
        <v>1000</v>
      </c>
      <c r="H23" s="43" t="s">
        <v>12</v>
      </c>
      <c r="I23" s="43" t="s">
        <v>12</v>
      </c>
      <c r="J23" s="43">
        <v>1000</v>
      </c>
      <c r="K23" s="43" t="s">
        <v>12</v>
      </c>
      <c r="L23" s="43" t="s">
        <v>12</v>
      </c>
      <c r="M23" s="43" t="s">
        <v>12</v>
      </c>
      <c r="N23" s="43" t="s">
        <v>12</v>
      </c>
      <c r="O23" s="44" t="s">
        <v>12</v>
      </c>
      <c r="P23" s="45">
        <v>0</v>
      </c>
      <c r="Q23" s="45">
        <v>0</v>
      </c>
      <c r="R23" s="45">
        <v>0</v>
      </c>
      <c r="S23" s="45">
        <v>0</v>
      </c>
      <c r="T23" s="45">
        <v>11700</v>
      </c>
      <c r="U23" s="45">
        <v>0</v>
      </c>
      <c r="V23" s="46">
        <v>0</v>
      </c>
      <c r="W23" s="45">
        <v>0</v>
      </c>
      <c r="X23" s="45">
        <v>0</v>
      </c>
      <c r="Y23" s="45">
        <v>0</v>
      </c>
      <c r="Z23" s="45">
        <v>0</v>
      </c>
      <c r="AA23" s="45">
        <v>0</v>
      </c>
      <c r="AB23" s="46">
        <v>3960</v>
      </c>
      <c r="AC23" s="45">
        <v>0</v>
      </c>
      <c r="AD23" s="45">
        <v>12600</v>
      </c>
      <c r="AE23" s="47">
        <v>0</v>
      </c>
      <c r="AF23" s="29">
        <f t="shared" si="12"/>
        <v>0</v>
      </c>
      <c r="AG23" s="29">
        <f t="shared" si="13"/>
        <v>0</v>
      </c>
      <c r="AH23" s="29">
        <f t="shared" si="32"/>
        <v>3.3121019108280256</v>
      </c>
      <c r="AI23" s="29">
        <f t="shared" si="15"/>
        <v>0</v>
      </c>
      <c r="AJ23" s="29">
        <f t="shared" si="16"/>
        <v>0</v>
      </c>
      <c r="AK23" s="29">
        <f t="shared" si="17"/>
        <v>0</v>
      </c>
      <c r="AL23" s="32">
        <f t="shared" si="18"/>
        <v>1.1210191082802548</v>
      </c>
      <c r="AM23" s="48">
        <f t="shared" si="19"/>
        <v>3.5668789808917198</v>
      </c>
      <c r="AN23" s="46">
        <v>0</v>
      </c>
      <c r="AO23" s="46">
        <v>0</v>
      </c>
      <c r="AP23" s="45">
        <f t="shared" si="0"/>
        <v>0</v>
      </c>
      <c r="AQ23" s="58">
        <v>0</v>
      </c>
      <c r="AR23" s="46">
        <v>0</v>
      </c>
      <c r="AS23" s="58">
        <f t="shared" si="1"/>
        <v>0</v>
      </c>
      <c r="AT23" s="46">
        <v>12600</v>
      </c>
      <c r="AU23" s="46">
        <v>0</v>
      </c>
      <c r="AV23" s="46">
        <f t="shared" si="2"/>
        <v>12600</v>
      </c>
      <c r="AW23" s="46">
        <v>0</v>
      </c>
      <c r="AX23" s="45">
        <v>0</v>
      </c>
      <c r="AY23" s="45">
        <f t="shared" si="3"/>
        <v>0</v>
      </c>
      <c r="AZ23" s="45">
        <v>0</v>
      </c>
      <c r="BA23" s="46">
        <v>0</v>
      </c>
      <c r="BB23" s="46">
        <f t="shared" si="4"/>
        <v>0</v>
      </c>
      <c r="BC23" s="46">
        <v>0</v>
      </c>
      <c r="BD23" s="46">
        <v>0</v>
      </c>
      <c r="BE23" s="46">
        <f t="shared" si="5"/>
        <v>0</v>
      </c>
      <c r="BF23" s="46">
        <v>12600</v>
      </c>
      <c r="BG23" s="46">
        <v>0</v>
      </c>
      <c r="BH23" s="46">
        <f t="shared" si="6"/>
        <v>12600</v>
      </c>
      <c r="BI23" s="46">
        <v>12600</v>
      </c>
      <c r="BJ23" s="60">
        <v>0</v>
      </c>
      <c r="BK23" s="49">
        <f t="shared" si="7"/>
        <v>12600</v>
      </c>
      <c r="BL23" s="29">
        <f t="shared" si="20"/>
        <v>0</v>
      </c>
      <c r="BM23" s="29">
        <f t="shared" si="21"/>
        <v>0</v>
      </c>
      <c r="BN23" s="29">
        <f t="shared" si="22"/>
        <v>2.6666666666666665</v>
      </c>
      <c r="BO23" s="29">
        <f t="shared" si="23"/>
        <v>0</v>
      </c>
      <c r="BP23" s="29">
        <f t="shared" si="24"/>
        <v>0</v>
      </c>
      <c r="BQ23" s="29">
        <f t="shared" si="25"/>
        <v>0</v>
      </c>
      <c r="BR23" s="29">
        <f t="shared" si="26"/>
        <v>2.6666666666666665</v>
      </c>
      <c r="BS23" s="29">
        <f t="shared" si="27"/>
        <v>2.6666666666666665</v>
      </c>
      <c r="BT23" s="35">
        <f t="shared" si="8"/>
        <v>2</v>
      </c>
    </row>
    <row r="24" spans="1:72" s="50" customFormat="1" x14ac:dyDescent="0.25">
      <c r="C24" s="51"/>
      <c r="E24" s="50" t="s">
        <v>205</v>
      </c>
      <c r="F24" s="51"/>
      <c r="G24" s="51"/>
      <c r="H24" s="51"/>
      <c r="I24" s="51"/>
      <c r="J24" s="51"/>
      <c r="K24" s="51"/>
      <c r="L24" s="51"/>
      <c r="M24" s="51"/>
      <c r="N24" s="51"/>
      <c r="O24" s="52"/>
      <c r="P24" s="53">
        <f t="shared" ref="P24:AE24" si="36">SUM(P22:P23)</f>
        <v>0</v>
      </c>
      <c r="Q24" s="53">
        <f t="shared" si="36"/>
        <v>671000</v>
      </c>
      <c r="R24" s="53">
        <f t="shared" si="36"/>
        <v>0</v>
      </c>
      <c r="S24" s="53">
        <f t="shared" si="36"/>
        <v>0</v>
      </c>
      <c r="T24" s="53">
        <f t="shared" si="36"/>
        <v>178700</v>
      </c>
      <c r="U24" s="53">
        <f t="shared" si="36"/>
        <v>0</v>
      </c>
      <c r="V24" s="53">
        <f t="shared" si="36"/>
        <v>0</v>
      </c>
      <c r="W24" s="53">
        <f t="shared" si="36"/>
        <v>0</v>
      </c>
      <c r="X24" s="53">
        <f t="shared" si="36"/>
        <v>0</v>
      </c>
      <c r="Y24" s="53">
        <f t="shared" si="36"/>
        <v>0</v>
      </c>
      <c r="Z24" s="53">
        <f t="shared" si="36"/>
        <v>19600</v>
      </c>
      <c r="AA24" s="53">
        <f t="shared" si="36"/>
        <v>0</v>
      </c>
      <c r="AB24" s="53">
        <f t="shared" si="36"/>
        <v>45760</v>
      </c>
      <c r="AC24" s="53">
        <f t="shared" si="36"/>
        <v>0</v>
      </c>
      <c r="AD24" s="53">
        <f t="shared" si="36"/>
        <v>141600</v>
      </c>
      <c r="AE24" s="77">
        <f t="shared" si="36"/>
        <v>95400</v>
      </c>
      <c r="AF24" s="34">
        <f t="shared" si="12"/>
        <v>0</v>
      </c>
      <c r="AG24" s="34">
        <f t="shared" si="13"/>
        <v>0</v>
      </c>
      <c r="AH24" s="34">
        <f t="shared" si="32"/>
        <v>3.7068920811077115</v>
      </c>
      <c r="AI24" s="34">
        <f t="shared" si="15"/>
        <v>0</v>
      </c>
      <c r="AJ24" s="34">
        <f t="shared" si="16"/>
        <v>0</v>
      </c>
      <c r="AK24" s="34">
        <f t="shared" si="17"/>
        <v>0.40657574028937404</v>
      </c>
      <c r="AL24" s="54">
        <f t="shared" si="18"/>
        <v>0.94922989161437532</v>
      </c>
      <c r="AM24" s="55">
        <f t="shared" si="19"/>
        <v>2.937302286988539</v>
      </c>
      <c r="AN24" s="56">
        <f>SUM(AN22:AN23)</f>
        <v>0</v>
      </c>
      <c r="AO24" s="56">
        <f t="shared" ref="AO24:BJ24" si="37">SUM(AO22:AO23)</f>
        <v>164000</v>
      </c>
      <c r="AP24" s="53">
        <f t="shared" si="0"/>
        <v>164000</v>
      </c>
      <c r="AQ24" s="66">
        <f t="shared" si="37"/>
        <v>0</v>
      </c>
      <c r="AR24" s="56">
        <f t="shared" si="37"/>
        <v>0</v>
      </c>
      <c r="AS24" s="66">
        <f t="shared" si="1"/>
        <v>0</v>
      </c>
      <c r="AT24" s="56">
        <f t="shared" si="37"/>
        <v>369600</v>
      </c>
      <c r="AU24" s="56">
        <f t="shared" si="37"/>
        <v>0</v>
      </c>
      <c r="AV24" s="56">
        <f t="shared" si="2"/>
        <v>369600</v>
      </c>
      <c r="AW24" s="56">
        <f t="shared" si="37"/>
        <v>0</v>
      </c>
      <c r="AX24" s="53">
        <f t="shared" si="37"/>
        <v>0</v>
      </c>
      <c r="AY24" s="53">
        <f t="shared" si="3"/>
        <v>0</v>
      </c>
      <c r="AZ24" s="56">
        <f t="shared" si="37"/>
        <v>0</v>
      </c>
      <c r="BA24" s="56">
        <f t="shared" si="37"/>
        <v>0</v>
      </c>
      <c r="BB24" s="56">
        <f t="shared" si="4"/>
        <v>0</v>
      </c>
      <c r="BC24" s="56">
        <f t="shared" si="37"/>
        <v>5030000</v>
      </c>
      <c r="BD24" s="56">
        <f t="shared" si="37"/>
        <v>0</v>
      </c>
      <c r="BE24" s="56">
        <f t="shared" si="5"/>
        <v>5030000</v>
      </c>
      <c r="BF24" s="56">
        <f t="shared" si="37"/>
        <v>10712600</v>
      </c>
      <c r="BG24" s="56">
        <f t="shared" si="37"/>
        <v>0</v>
      </c>
      <c r="BH24" s="56">
        <f t="shared" si="6"/>
        <v>10712600</v>
      </c>
      <c r="BI24" s="56">
        <f t="shared" si="37"/>
        <v>141600</v>
      </c>
      <c r="BJ24" s="67">
        <f t="shared" si="37"/>
        <v>95400</v>
      </c>
      <c r="BK24" s="57">
        <f t="shared" si="7"/>
        <v>237000</v>
      </c>
      <c r="BL24" s="34">
        <f t="shared" si="20"/>
        <v>0</v>
      </c>
      <c r="BM24" s="34">
        <f t="shared" si="21"/>
        <v>0</v>
      </c>
      <c r="BN24" s="34">
        <f t="shared" si="22"/>
        <v>0.18191438309810629</v>
      </c>
      <c r="BO24" s="34">
        <f t="shared" si="23"/>
        <v>0</v>
      </c>
      <c r="BP24" s="34">
        <f t="shared" si="24"/>
        <v>0</v>
      </c>
      <c r="BQ24" s="34">
        <f t="shared" si="25"/>
        <v>2.4757287526609164</v>
      </c>
      <c r="BR24" s="34">
        <f t="shared" si="26"/>
        <v>5.2726623927943006</v>
      </c>
      <c r="BS24" s="34">
        <f t="shared" si="27"/>
        <v>6.9694471446677078E-2</v>
      </c>
      <c r="BT24" s="54">
        <f t="shared" si="8"/>
        <v>42.976731601731601</v>
      </c>
    </row>
    <row r="25" spans="1:72" x14ac:dyDescent="0.25">
      <c r="A25" s="42" t="s">
        <v>7</v>
      </c>
      <c r="B25" s="42" t="s">
        <v>8</v>
      </c>
      <c r="C25" s="43" t="s">
        <v>28</v>
      </c>
      <c r="D25" s="42" t="s">
        <v>29</v>
      </c>
      <c r="E25" s="42" t="s">
        <v>30</v>
      </c>
      <c r="F25" s="43">
        <v>18.8</v>
      </c>
      <c r="G25" s="43">
        <v>35.1</v>
      </c>
      <c r="H25" s="43">
        <v>35.1</v>
      </c>
      <c r="I25" s="43" t="s">
        <v>12</v>
      </c>
      <c r="J25" s="43" t="s">
        <v>12</v>
      </c>
      <c r="K25" s="43" t="s">
        <v>12</v>
      </c>
      <c r="L25" s="43" t="s">
        <v>12</v>
      </c>
      <c r="M25" s="43" t="s">
        <v>12</v>
      </c>
      <c r="N25" s="43" t="s">
        <v>12</v>
      </c>
      <c r="O25" s="44" t="s">
        <v>12</v>
      </c>
      <c r="P25" s="45">
        <v>12800</v>
      </c>
      <c r="Q25" s="45">
        <v>1170000</v>
      </c>
      <c r="R25" s="45">
        <v>0</v>
      </c>
      <c r="S25" s="45">
        <v>26200</v>
      </c>
      <c r="T25" s="45">
        <v>0</v>
      </c>
      <c r="U25" s="45">
        <v>852000</v>
      </c>
      <c r="V25" s="46">
        <v>0</v>
      </c>
      <c r="W25" s="45">
        <v>351000</v>
      </c>
      <c r="X25" s="45">
        <v>0</v>
      </c>
      <c r="Y25" s="45">
        <v>322000</v>
      </c>
      <c r="Z25" s="45">
        <v>0</v>
      </c>
      <c r="AA25" s="45">
        <v>92700</v>
      </c>
      <c r="AB25" s="46">
        <v>0</v>
      </c>
      <c r="AC25" s="45">
        <v>173000</v>
      </c>
      <c r="AD25" s="45">
        <v>15200</v>
      </c>
      <c r="AE25" s="47">
        <v>1220000</v>
      </c>
      <c r="AF25" s="29">
        <f t="shared" si="12"/>
        <v>3.657142857142857</v>
      </c>
      <c r="AG25" s="29">
        <f t="shared" si="13"/>
        <v>0</v>
      </c>
      <c r="AH25" s="29">
        <f t="shared" si="32"/>
        <v>0</v>
      </c>
      <c r="AI25" s="29">
        <f t="shared" si="15"/>
        <v>0</v>
      </c>
      <c r="AJ25" s="29">
        <f t="shared" si="16"/>
        <v>0</v>
      </c>
      <c r="AK25" s="29">
        <f t="shared" si="17"/>
        <v>0</v>
      </c>
      <c r="AL25" s="32">
        <f t="shared" si="18"/>
        <v>0</v>
      </c>
      <c r="AM25" s="48">
        <f t="shared" si="19"/>
        <v>4.3428571428571425</v>
      </c>
      <c r="AN25" s="46">
        <v>8930</v>
      </c>
      <c r="AO25" s="46">
        <v>814000</v>
      </c>
      <c r="AP25" s="45">
        <f t="shared" si="0"/>
        <v>822930</v>
      </c>
      <c r="AQ25" s="58">
        <v>0</v>
      </c>
      <c r="AR25" s="46">
        <v>6720000</v>
      </c>
      <c r="AS25" s="58">
        <f t="shared" si="1"/>
        <v>6720000</v>
      </c>
      <c r="AT25" s="46">
        <v>0</v>
      </c>
      <c r="AU25" s="46">
        <v>857000</v>
      </c>
      <c r="AV25" s="46">
        <f t="shared" si="2"/>
        <v>857000</v>
      </c>
      <c r="AW25" s="46">
        <v>0</v>
      </c>
      <c r="AX25" s="45">
        <v>2020000</v>
      </c>
      <c r="AY25" s="45">
        <f t="shared" si="3"/>
        <v>2020000</v>
      </c>
      <c r="AZ25" s="45">
        <v>18000</v>
      </c>
      <c r="BA25" s="46">
        <v>981000</v>
      </c>
      <c r="BB25" s="46">
        <f t="shared" si="4"/>
        <v>999000</v>
      </c>
      <c r="BC25" s="46">
        <v>10000</v>
      </c>
      <c r="BD25" s="46">
        <v>4290000</v>
      </c>
      <c r="BE25" s="46">
        <f t="shared" si="5"/>
        <v>4300000</v>
      </c>
      <c r="BF25" s="46">
        <v>180000</v>
      </c>
      <c r="BG25" s="46">
        <v>690000</v>
      </c>
      <c r="BH25" s="46">
        <f t="shared" si="6"/>
        <v>870000</v>
      </c>
      <c r="BI25" s="46">
        <v>15200</v>
      </c>
      <c r="BJ25" s="60">
        <v>1220000</v>
      </c>
      <c r="BK25" s="49">
        <f t="shared" si="7"/>
        <v>1235200</v>
      </c>
      <c r="BL25" s="29">
        <f t="shared" si="20"/>
        <v>0.30775858355231983</v>
      </c>
      <c r="BM25" s="29">
        <f t="shared" si="21"/>
        <v>0</v>
      </c>
      <c r="BN25" s="29">
        <f t="shared" si="22"/>
        <v>0</v>
      </c>
      <c r="BO25" s="29">
        <f t="shared" si="23"/>
        <v>0</v>
      </c>
      <c r="BP25" s="29">
        <f t="shared" si="24"/>
        <v>0.62034204971352258</v>
      </c>
      <c r="BQ25" s="29">
        <f t="shared" si="25"/>
        <v>0.34463447206306813</v>
      </c>
      <c r="BR25" s="29">
        <f t="shared" si="26"/>
        <v>6.2034204971352258</v>
      </c>
      <c r="BS25" s="29">
        <f t="shared" si="27"/>
        <v>0.52384439753586354</v>
      </c>
      <c r="BT25" s="35">
        <f t="shared" si="8"/>
        <v>24.994400895856664</v>
      </c>
    </row>
    <row r="26" spans="1:72" x14ac:dyDescent="0.25">
      <c r="A26" s="42" t="s">
        <v>37</v>
      </c>
      <c r="B26" s="42" t="s">
        <v>38</v>
      </c>
      <c r="C26" s="43" t="s">
        <v>44</v>
      </c>
      <c r="D26" s="42" t="s">
        <v>45</v>
      </c>
      <c r="E26" s="42" t="s">
        <v>30</v>
      </c>
      <c r="F26" s="43">
        <v>18.8</v>
      </c>
      <c r="G26" s="43">
        <v>35.1</v>
      </c>
      <c r="H26" s="43">
        <v>35.1</v>
      </c>
      <c r="I26" s="43" t="s">
        <v>12</v>
      </c>
      <c r="J26" s="43" t="s">
        <v>12</v>
      </c>
      <c r="K26" s="43" t="s">
        <v>12</v>
      </c>
      <c r="L26" s="43" t="s">
        <v>12</v>
      </c>
      <c r="M26" s="43" t="s">
        <v>12</v>
      </c>
      <c r="N26" s="43" t="s">
        <v>12</v>
      </c>
      <c r="O26" s="44" t="s">
        <v>12</v>
      </c>
      <c r="P26" s="45">
        <v>12800</v>
      </c>
      <c r="Q26" s="45">
        <v>1510000</v>
      </c>
      <c r="R26" s="45">
        <v>0</v>
      </c>
      <c r="S26" s="45">
        <v>39700</v>
      </c>
      <c r="T26" s="45">
        <v>0</v>
      </c>
      <c r="U26" s="45">
        <v>1330000</v>
      </c>
      <c r="V26" s="46">
        <v>0</v>
      </c>
      <c r="W26" s="45">
        <v>439000</v>
      </c>
      <c r="X26" s="45">
        <v>0</v>
      </c>
      <c r="Y26" s="45">
        <v>366000</v>
      </c>
      <c r="Z26" s="45">
        <v>0</v>
      </c>
      <c r="AA26" s="45">
        <v>161000</v>
      </c>
      <c r="AB26" s="46">
        <v>0</v>
      </c>
      <c r="AC26" s="45">
        <v>214000</v>
      </c>
      <c r="AD26" s="45">
        <v>15200</v>
      </c>
      <c r="AE26" s="47">
        <v>1810000</v>
      </c>
      <c r="AF26" s="29">
        <f t="shared" si="12"/>
        <v>3.657142857142857</v>
      </c>
      <c r="AG26" s="29">
        <f t="shared" si="13"/>
        <v>0</v>
      </c>
      <c r="AH26" s="29">
        <f t="shared" si="32"/>
        <v>0</v>
      </c>
      <c r="AI26" s="29">
        <f t="shared" si="15"/>
        <v>0</v>
      </c>
      <c r="AJ26" s="29">
        <f t="shared" si="16"/>
        <v>0</v>
      </c>
      <c r="AK26" s="29">
        <f t="shared" si="17"/>
        <v>0</v>
      </c>
      <c r="AL26" s="32">
        <f t="shared" si="18"/>
        <v>0</v>
      </c>
      <c r="AM26" s="48">
        <f t="shared" si="19"/>
        <v>4.3428571428571425</v>
      </c>
      <c r="AN26" s="46">
        <v>6700</v>
      </c>
      <c r="AO26" s="46">
        <v>792000</v>
      </c>
      <c r="AP26" s="45">
        <f t="shared" si="0"/>
        <v>798700</v>
      </c>
      <c r="AQ26" s="58">
        <v>0</v>
      </c>
      <c r="AR26" s="46">
        <v>516000</v>
      </c>
      <c r="AS26" s="58">
        <f t="shared" si="1"/>
        <v>516000</v>
      </c>
      <c r="AT26" s="46">
        <v>0</v>
      </c>
      <c r="AU26" s="46">
        <v>1580000</v>
      </c>
      <c r="AV26" s="46">
        <f t="shared" si="2"/>
        <v>1580000</v>
      </c>
      <c r="AW26" s="46">
        <v>0</v>
      </c>
      <c r="AX26" s="45">
        <v>3130000</v>
      </c>
      <c r="AY26" s="45">
        <f t="shared" si="3"/>
        <v>3130000</v>
      </c>
      <c r="AZ26" s="45">
        <v>21000</v>
      </c>
      <c r="BA26" s="46">
        <v>1090000</v>
      </c>
      <c r="BB26" s="46">
        <f t="shared" si="4"/>
        <v>1111000</v>
      </c>
      <c r="BC26" s="46">
        <v>150000</v>
      </c>
      <c r="BD26" s="46">
        <v>915000</v>
      </c>
      <c r="BE26" s="46">
        <f t="shared" si="5"/>
        <v>1065000</v>
      </c>
      <c r="BF26" s="46">
        <v>23000</v>
      </c>
      <c r="BG26" s="46">
        <v>1370000</v>
      </c>
      <c r="BH26" s="46">
        <f t="shared" si="6"/>
        <v>1393000</v>
      </c>
      <c r="BI26" s="46">
        <v>15200</v>
      </c>
      <c r="BJ26" s="60">
        <v>1810000</v>
      </c>
      <c r="BK26" s="49">
        <f t="shared" si="7"/>
        <v>1825200</v>
      </c>
      <c r="BL26" s="29">
        <f t="shared" si="20"/>
        <v>0.24826308476146364</v>
      </c>
      <c r="BM26" s="29">
        <f t="shared" si="21"/>
        <v>0</v>
      </c>
      <c r="BN26" s="29">
        <f t="shared" si="22"/>
        <v>0</v>
      </c>
      <c r="BO26" s="29">
        <f t="shared" si="23"/>
        <v>0</v>
      </c>
      <c r="BP26" s="29">
        <f t="shared" si="24"/>
        <v>0.77813802686428901</v>
      </c>
      <c r="BQ26" s="29">
        <f t="shared" si="25"/>
        <v>5.5581287633163505</v>
      </c>
      <c r="BR26" s="29">
        <f t="shared" si="26"/>
        <v>0.85224641037517368</v>
      </c>
      <c r="BS26" s="29">
        <f t="shared" si="27"/>
        <v>0.56322371468272348</v>
      </c>
      <c r="BT26" s="35">
        <f t="shared" si="8"/>
        <v>31.223880597014926</v>
      </c>
    </row>
    <row r="27" spans="1:72" s="50" customFormat="1" x14ac:dyDescent="0.25">
      <c r="C27" s="51"/>
      <c r="E27" s="50" t="s">
        <v>205</v>
      </c>
      <c r="F27" s="51"/>
      <c r="G27" s="51"/>
      <c r="H27" s="51"/>
      <c r="I27" s="51"/>
      <c r="J27" s="51"/>
      <c r="K27" s="51"/>
      <c r="L27" s="51"/>
      <c r="M27" s="51"/>
      <c r="N27" s="51"/>
      <c r="O27" s="52"/>
      <c r="P27" s="53">
        <f>SUM(P25:P26)</f>
        <v>25600</v>
      </c>
      <c r="Q27" s="53">
        <f t="shared" ref="Q27:AE27" si="38">SUM(Q25:Q26)</f>
        <v>2680000</v>
      </c>
      <c r="R27" s="53">
        <f t="shared" si="38"/>
        <v>0</v>
      </c>
      <c r="S27" s="53">
        <f t="shared" si="38"/>
        <v>65900</v>
      </c>
      <c r="T27" s="53">
        <f t="shared" si="38"/>
        <v>0</v>
      </c>
      <c r="U27" s="53">
        <f t="shared" si="38"/>
        <v>2182000</v>
      </c>
      <c r="V27" s="53">
        <f t="shared" si="38"/>
        <v>0</v>
      </c>
      <c r="W27" s="53">
        <f t="shared" si="38"/>
        <v>790000</v>
      </c>
      <c r="X27" s="53">
        <f t="shared" si="38"/>
        <v>0</v>
      </c>
      <c r="Y27" s="53">
        <f t="shared" si="38"/>
        <v>688000</v>
      </c>
      <c r="Z27" s="53">
        <f t="shared" si="38"/>
        <v>0</v>
      </c>
      <c r="AA27" s="53">
        <f t="shared" si="38"/>
        <v>253700</v>
      </c>
      <c r="AB27" s="53">
        <f t="shared" si="38"/>
        <v>0</v>
      </c>
      <c r="AC27" s="53">
        <f t="shared" si="38"/>
        <v>387000</v>
      </c>
      <c r="AD27" s="53">
        <f t="shared" si="38"/>
        <v>30400</v>
      </c>
      <c r="AE27" s="77">
        <f t="shared" si="38"/>
        <v>3030000</v>
      </c>
      <c r="AF27" s="34">
        <f t="shared" si="12"/>
        <v>3.657142857142857</v>
      </c>
      <c r="AG27" s="34">
        <f t="shared" si="13"/>
        <v>0</v>
      </c>
      <c r="AH27" s="34">
        <f t="shared" si="32"/>
        <v>0</v>
      </c>
      <c r="AI27" s="34">
        <f t="shared" si="15"/>
        <v>0</v>
      </c>
      <c r="AJ27" s="34">
        <f t="shared" si="16"/>
        <v>0</v>
      </c>
      <c r="AK27" s="34">
        <f t="shared" si="17"/>
        <v>0</v>
      </c>
      <c r="AL27" s="54">
        <f t="shared" si="18"/>
        <v>0</v>
      </c>
      <c r="AM27" s="55">
        <f t="shared" si="19"/>
        <v>4.3428571428571425</v>
      </c>
      <c r="AN27" s="56">
        <f>SUM(AN25:AN26)</f>
        <v>15630</v>
      </c>
      <c r="AO27" s="56">
        <f t="shared" ref="AO27:BJ27" si="39">SUM(AO25:AO26)</f>
        <v>1606000</v>
      </c>
      <c r="AP27" s="53">
        <f t="shared" si="0"/>
        <v>1621630</v>
      </c>
      <c r="AQ27" s="66">
        <f t="shared" si="39"/>
        <v>0</v>
      </c>
      <c r="AR27" s="56">
        <f t="shared" si="39"/>
        <v>7236000</v>
      </c>
      <c r="AS27" s="66">
        <f t="shared" si="1"/>
        <v>7236000</v>
      </c>
      <c r="AT27" s="56">
        <f t="shared" si="39"/>
        <v>0</v>
      </c>
      <c r="AU27" s="56">
        <f t="shared" si="39"/>
        <v>2437000</v>
      </c>
      <c r="AV27" s="56">
        <f t="shared" si="2"/>
        <v>2437000</v>
      </c>
      <c r="AW27" s="56">
        <f t="shared" si="39"/>
        <v>0</v>
      </c>
      <c r="AX27" s="53">
        <f t="shared" si="39"/>
        <v>5150000</v>
      </c>
      <c r="AY27" s="53">
        <f t="shared" si="3"/>
        <v>5150000</v>
      </c>
      <c r="AZ27" s="56">
        <f t="shared" si="39"/>
        <v>39000</v>
      </c>
      <c r="BA27" s="56">
        <f t="shared" si="39"/>
        <v>2071000</v>
      </c>
      <c r="BB27" s="56">
        <f t="shared" si="4"/>
        <v>2110000</v>
      </c>
      <c r="BC27" s="56">
        <f t="shared" si="39"/>
        <v>160000</v>
      </c>
      <c r="BD27" s="56">
        <f t="shared" si="39"/>
        <v>5205000</v>
      </c>
      <c r="BE27" s="56">
        <f t="shared" si="5"/>
        <v>5365000</v>
      </c>
      <c r="BF27" s="56">
        <f t="shared" si="39"/>
        <v>203000</v>
      </c>
      <c r="BG27" s="56">
        <f t="shared" si="39"/>
        <v>2060000</v>
      </c>
      <c r="BH27" s="56">
        <f t="shared" si="6"/>
        <v>2263000</v>
      </c>
      <c r="BI27" s="56">
        <f t="shared" si="39"/>
        <v>30400</v>
      </c>
      <c r="BJ27" s="67">
        <f t="shared" si="39"/>
        <v>3030000</v>
      </c>
      <c r="BK27" s="57">
        <f t="shared" si="7"/>
        <v>3060400</v>
      </c>
      <c r="BL27" s="34">
        <f t="shared" si="20"/>
        <v>0.27908845389817644</v>
      </c>
      <c r="BM27" s="34">
        <f t="shared" si="21"/>
        <v>0</v>
      </c>
      <c r="BN27" s="34">
        <f t="shared" si="22"/>
        <v>0</v>
      </c>
      <c r="BO27" s="34">
        <f t="shared" si="23"/>
        <v>0</v>
      </c>
      <c r="BP27" s="34">
        <f t="shared" si="24"/>
        <v>0.69638193870946141</v>
      </c>
      <c r="BQ27" s="34">
        <f t="shared" si="25"/>
        <v>2.8569515434234316</v>
      </c>
      <c r="BR27" s="34">
        <f t="shared" si="26"/>
        <v>3.6247572707184785</v>
      </c>
      <c r="BS27" s="34">
        <f t="shared" si="27"/>
        <v>0.54282079325045196</v>
      </c>
      <c r="BT27" s="54">
        <f t="shared" si="8"/>
        <v>27.66474728087012</v>
      </c>
    </row>
    <row r="28" spans="1:72" x14ac:dyDescent="0.25">
      <c r="A28" s="42" t="s">
        <v>83</v>
      </c>
      <c r="B28" s="42" t="s">
        <v>84</v>
      </c>
      <c r="C28" s="43" t="s">
        <v>87</v>
      </c>
      <c r="D28" s="42" t="s">
        <v>88</v>
      </c>
      <c r="E28" s="42" t="s">
        <v>89</v>
      </c>
      <c r="F28" s="43">
        <v>23.3</v>
      </c>
      <c r="G28" s="43">
        <v>1000</v>
      </c>
      <c r="H28" s="43" t="s">
        <v>12</v>
      </c>
      <c r="I28" s="43" t="s">
        <v>12</v>
      </c>
      <c r="J28" s="43" t="s">
        <v>12</v>
      </c>
      <c r="K28" s="43">
        <v>1000</v>
      </c>
      <c r="L28" s="43" t="s">
        <v>12</v>
      </c>
      <c r="M28" s="43" t="s">
        <v>12</v>
      </c>
      <c r="N28" s="43" t="s">
        <v>12</v>
      </c>
      <c r="O28" s="44" t="s">
        <v>12</v>
      </c>
      <c r="P28" s="45">
        <v>6930</v>
      </c>
      <c r="Q28" s="45">
        <v>175000</v>
      </c>
      <c r="R28" s="45">
        <v>0</v>
      </c>
      <c r="S28" s="45">
        <v>3460</v>
      </c>
      <c r="T28" s="45">
        <v>0</v>
      </c>
      <c r="U28" s="45">
        <v>84400</v>
      </c>
      <c r="V28" s="46">
        <v>88000</v>
      </c>
      <c r="W28" s="45">
        <v>36500</v>
      </c>
      <c r="X28" s="45">
        <v>11100</v>
      </c>
      <c r="Y28" s="45">
        <v>12900</v>
      </c>
      <c r="Z28" s="45">
        <v>0</v>
      </c>
      <c r="AA28" s="45">
        <v>0</v>
      </c>
      <c r="AB28" s="46">
        <v>0</v>
      </c>
      <c r="AC28" s="45">
        <v>19700</v>
      </c>
      <c r="AD28" s="45">
        <v>194000</v>
      </c>
      <c r="AE28" s="47">
        <v>199000</v>
      </c>
      <c r="AF28" s="29">
        <f t="shared" si="12"/>
        <v>0.18478152184781521</v>
      </c>
      <c r="AG28" s="29">
        <f t="shared" si="13"/>
        <v>0</v>
      </c>
      <c r="AH28" s="29">
        <f t="shared" si="32"/>
        <v>0</v>
      </c>
      <c r="AI28" s="29">
        <f t="shared" si="15"/>
        <v>2.3464320234643203</v>
      </c>
      <c r="AJ28" s="29">
        <f t="shared" si="16"/>
        <v>0.295970402959704</v>
      </c>
      <c r="AK28" s="29">
        <f t="shared" si="17"/>
        <v>0</v>
      </c>
      <c r="AL28" s="32">
        <f t="shared" si="18"/>
        <v>0</v>
      </c>
      <c r="AM28" s="48">
        <f t="shared" si="19"/>
        <v>5.1728160517281605</v>
      </c>
      <c r="AN28" s="46">
        <v>3210</v>
      </c>
      <c r="AO28" s="46">
        <v>81100</v>
      </c>
      <c r="AP28" s="45">
        <f t="shared" si="0"/>
        <v>84310</v>
      </c>
      <c r="AQ28" s="58">
        <v>0</v>
      </c>
      <c r="AR28" s="46">
        <v>886000</v>
      </c>
      <c r="AS28" s="58">
        <f t="shared" si="1"/>
        <v>886000</v>
      </c>
      <c r="AT28" s="46">
        <v>0</v>
      </c>
      <c r="AU28" s="46">
        <v>21600000</v>
      </c>
      <c r="AV28" s="46">
        <f t="shared" si="2"/>
        <v>21600000</v>
      </c>
      <c r="AW28" s="46">
        <v>22500000</v>
      </c>
      <c r="AX28" s="45">
        <v>9350000</v>
      </c>
      <c r="AY28" s="45">
        <f t="shared" si="3"/>
        <v>31850000</v>
      </c>
      <c r="AZ28" s="45">
        <v>2830000</v>
      </c>
      <c r="BA28" s="46">
        <v>3310000</v>
      </c>
      <c r="BB28" s="46">
        <f t="shared" si="4"/>
        <v>6140000</v>
      </c>
      <c r="BC28" s="46">
        <v>12000</v>
      </c>
      <c r="BD28" s="46">
        <v>40000</v>
      </c>
      <c r="BE28" s="46">
        <f t="shared" si="5"/>
        <v>52000</v>
      </c>
      <c r="BF28" s="46">
        <v>24000</v>
      </c>
      <c r="BG28" s="46">
        <v>5050000</v>
      </c>
      <c r="BH28" s="46">
        <f t="shared" si="6"/>
        <v>5074000</v>
      </c>
      <c r="BI28" s="46">
        <v>194000</v>
      </c>
      <c r="BJ28" s="60">
        <v>199000</v>
      </c>
      <c r="BK28" s="49">
        <f t="shared" si="7"/>
        <v>393000</v>
      </c>
      <c r="BL28" s="29">
        <f t="shared" si="20"/>
        <v>1.0045686750607612E-3</v>
      </c>
      <c r="BM28" s="29">
        <f t="shared" si="21"/>
        <v>0</v>
      </c>
      <c r="BN28" s="29">
        <f t="shared" si="22"/>
        <v>0</v>
      </c>
      <c r="BO28" s="29">
        <f t="shared" si="23"/>
        <v>7.0413692177156157</v>
      </c>
      <c r="BP28" s="29">
        <f t="shared" si="24"/>
        <v>0.8856477727171197</v>
      </c>
      <c r="BQ28" s="29">
        <f t="shared" si="25"/>
        <v>3.7553969161149949E-3</v>
      </c>
      <c r="BR28" s="29">
        <f t="shared" si="26"/>
        <v>7.5107938322299898E-3</v>
      </c>
      <c r="BS28" s="29">
        <f t="shared" si="27"/>
        <v>6.0712250143859087E-2</v>
      </c>
      <c r="BT28" s="35">
        <f t="shared" si="8"/>
        <v>0.13598060010105226</v>
      </c>
    </row>
    <row r="29" spans="1:72" x14ac:dyDescent="0.25">
      <c r="A29" s="42" t="s">
        <v>94</v>
      </c>
      <c r="B29" s="42" t="s">
        <v>95</v>
      </c>
      <c r="C29" s="43" t="s">
        <v>87</v>
      </c>
      <c r="D29" s="42" t="s">
        <v>88</v>
      </c>
      <c r="E29" s="42" t="s">
        <v>89</v>
      </c>
      <c r="F29" s="43">
        <v>23.3</v>
      </c>
      <c r="G29" s="43">
        <v>1000</v>
      </c>
      <c r="H29" s="43" t="s">
        <v>12</v>
      </c>
      <c r="I29" s="43" t="s">
        <v>12</v>
      </c>
      <c r="J29" s="43" t="s">
        <v>12</v>
      </c>
      <c r="K29" s="43">
        <v>1000</v>
      </c>
      <c r="L29" s="43" t="s">
        <v>12</v>
      </c>
      <c r="M29" s="43" t="s">
        <v>12</v>
      </c>
      <c r="N29" s="43" t="s">
        <v>12</v>
      </c>
      <c r="O29" s="44" t="s">
        <v>12</v>
      </c>
      <c r="P29" s="45">
        <v>6930</v>
      </c>
      <c r="Q29" s="45">
        <v>175000</v>
      </c>
      <c r="R29" s="45">
        <v>0</v>
      </c>
      <c r="S29" s="45">
        <v>3460</v>
      </c>
      <c r="T29" s="45">
        <v>0</v>
      </c>
      <c r="U29" s="45">
        <v>84400</v>
      </c>
      <c r="V29" s="46">
        <v>88000</v>
      </c>
      <c r="W29" s="45">
        <v>36500</v>
      </c>
      <c r="X29" s="45">
        <v>11100</v>
      </c>
      <c r="Y29" s="45">
        <v>12900</v>
      </c>
      <c r="Z29" s="45">
        <v>0</v>
      </c>
      <c r="AA29" s="45">
        <v>0</v>
      </c>
      <c r="AB29" s="46">
        <v>0</v>
      </c>
      <c r="AC29" s="45">
        <v>19700</v>
      </c>
      <c r="AD29" s="45">
        <v>194000</v>
      </c>
      <c r="AE29" s="47">
        <v>199000</v>
      </c>
      <c r="AF29" s="29">
        <f t="shared" si="12"/>
        <v>0.18478152184781521</v>
      </c>
      <c r="AG29" s="29">
        <f t="shared" si="13"/>
        <v>0</v>
      </c>
      <c r="AH29" s="29">
        <f t="shared" si="32"/>
        <v>0</v>
      </c>
      <c r="AI29" s="29">
        <f t="shared" si="15"/>
        <v>2.3464320234643203</v>
      </c>
      <c r="AJ29" s="29">
        <f t="shared" si="16"/>
        <v>0.295970402959704</v>
      </c>
      <c r="AK29" s="29">
        <f t="shared" si="17"/>
        <v>0</v>
      </c>
      <c r="AL29" s="32">
        <f t="shared" si="18"/>
        <v>0</v>
      </c>
      <c r="AM29" s="48">
        <f t="shared" si="19"/>
        <v>5.1728160517281605</v>
      </c>
      <c r="AN29" s="46">
        <v>13600</v>
      </c>
      <c r="AO29" s="46">
        <v>344000</v>
      </c>
      <c r="AP29" s="45">
        <f t="shared" si="0"/>
        <v>357600</v>
      </c>
      <c r="AQ29" s="58">
        <v>0</v>
      </c>
      <c r="AR29" s="46">
        <v>6010</v>
      </c>
      <c r="AS29" s="58">
        <f t="shared" si="1"/>
        <v>6010</v>
      </c>
      <c r="AT29" s="46">
        <v>0</v>
      </c>
      <c r="AU29" s="46">
        <v>270000</v>
      </c>
      <c r="AV29" s="46">
        <f t="shared" si="2"/>
        <v>270000</v>
      </c>
      <c r="AW29" s="46">
        <v>346000</v>
      </c>
      <c r="AX29" s="45">
        <v>144000</v>
      </c>
      <c r="AY29" s="45">
        <f t="shared" si="3"/>
        <v>490000</v>
      </c>
      <c r="AZ29" s="45">
        <v>2830000</v>
      </c>
      <c r="BA29" s="46">
        <v>3310000</v>
      </c>
      <c r="BB29" s="46">
        <f t="shared" si="4"/>
        <v>6140000</v>
      </c>
      <c r="BC29" s="46">
        <v>15000</v>
      </c>
      <c r="BD29" s="46">
        <v>67000</v>
      </c>
      <c r="BE29" s="46">
        <f t="shared" si="5"/>
        <v>82000</v>
      </c>
      <c r="BF29" s="46">
        <v>14000</v>
      </c>
      <c r="BG29" s="46">
        <v>158000</v>
      </c>
      <c r="BH29" s="46">
        <f t="shared" si="6"/>
        <v>172000</v>
      </c>
      <c r="BI29" s="46">
        <v>194000</v>
      </c>
      <c r="BJ29" s="60">
        <v>199000</v>
      </c>
      <c r="BK29" s="49">
        <f t="shared" si="7"/>
        <v>393000</v>
      </c>
      <c r="BL29" s="29">
        <f t="shared" si="20"/>
        <v>3.1881849616128465E-2</v>
      </c>
      <c r="BM29" s="29">
        <f t="shared" si="21"/>
        <v>0</v>
      </c>
      <c r="BN29" s="29">
        <f t="shared" si="22"/>
        <v>0</v>
      </c>
      <c r="BO29" s="29">
        <f t="shared" si="23"/>
        <v>0.81111176229268012</v>
      </c>
      <c r="BP29" s="29">
        <f t="shared" si="24"/>
        <v>6.6342378245326143</v>
      </c>
      <c r="BQ29" s="29">
        <f t="shared" si="25"/>
        <v>3.5163804723671102E-2</v>
      </c>
      <c r="BR29" s="29">
        <f t="shared" si="26"/>
        <v>3.2819551075426362E-2</v>
      </c>
      <c r="BS29" s="29">
        <f t="shared" si="27"/>
        <v>0.45478520775947956</v>
      </c>
      <c r="BT29" s="35">
        <f t="shared" si="8"/>
        <v>8.4899888765294769</v>
      </c>
    </row>
    <row r="30" spans="1:72" s="50" customFormat="1" x14ac:dyDescent="0.25">
      <c r="C30" s="51"/>
      <c r="E30" s="50" t="s">
        <v>205</v>
      </c>
      <c r="F30" s="51"/>
      <c r="G30" s="51"/>
      <c r="H30" s="51"/>
      <c r="I30" s="51"/>
      <c r="J30" s="51"/>
      <c r="K30" s="51"/>
      <c r="L30" s="51"/>
      <c r="M30" s="51"/>
      <c r="N30" s="51"/>
      <c r="O30" s="52"/>
      <c r="P30" s="53">
        <f>SUM(P28:P29)</f>
        <v>13860</v>
      </c>
      <c r="Q30" s="53">
        <f t="shared" ref="Q30:AE30" si="40">SUM(Q28:Q29)</f>
        <v>350000</v>
      </c>
      <c r="R30" s="53">
        <f t="shared" si="40"/>
        <v>0</v>
      </c>
      <c r="S30" s="53">
        <f t="shared" si="40"/>
        <v>6920</v>
      </c>
      <c r="T30" s="53">
        <f t="shared" si="40"/>
        <v>0</v>
      </c>
      <c r="U30" s="53">
        <f t="shared" si="40"/>
        <v>168800</v>
      </c>
      <c r="V30" s="53">
        <f t="shared" si="40"/>
        <v>176000</v>
      </c>
      <c r="W30" s="53">
        <f t="shared" si="40"/>
        <v>73000</v>
      </c>
      <c r="X30" s="53">
        <f t="shared" si="40"/>
        <v>22200</v>
      </c>
      <c r="Y30" s="53">
        <f t="shared" si="40"/>
        <v>25800</v>
      </c>
      <c r="Z30" s="53">
        <f t="shared" si="40"/>
        <v>0</v>
      </c>
      <c r="AA30" s="53">
        <f t="shared" si="40"/>
        <v>0</v>
      </c>
      <c r="AB30" s="53">
        <f t="shared" si="40"/>
        <v>0</v>
      </c>
      <c r="AC30" s="53">
        <f t="shared" si="40"/>
        <v>39400</v>
      </c>
      <c r="AD30" s="53">
        <f t="shared" si="40"/>
        <v>388000</v>
      </c>
      <c r="AE30" s="77">
        <f t="shared" si="40"/>
        <v>398000</v>
      </c>
      <c r="AF30" s="34">
        <f t="shared" si="12"/>
        <v>0.18478152184781521</v>
      </c>
      <c r="AG30" s="34">
        <f t="shared" si="13"/>
        <v>0</v>
      </c>
      <c r="AH30" s="34">
        <f t="shared" si="32"/>
        <v>0</v>
      </c>
      <c r="AI30" s="34">
        <f t="shared" si="15"/>
        <v>2.3464320234643203</v>
      </c>
      <c r="AJ30" s="34">
        <f t="shared" si="16"/>
        <v>0.295970402959704</v>
      </c>
      <c r="AK30" s="34">
        <f t="shared" si="17"/>
        <v>0</v>
      </c>
      <c r="AL30" s="54">
        <f t="shared" si="18"/>
        <v>0</v>
      </c>
      <c r="AM30" s="55">
        <f t="shared" si="19"/>
        <v>5.1728160517281605</v>
      </c>
      <c r="AN30" s="56">
        <f>SUM(AN28:AN29)</f>
        <v>16810</v>
      </c>
      <c r="AO30" s="56">
        <f t="shared" ref="AO30:BI30" si="41">SUM(AO28:AO29)</f>
        <v>425100</v>
      </c>
      <c r="AP30" s="53">
        <f t="shared" si="0"/>
        <v>441910</v>
      </c>
      <c r="AQ30" s="66">
        <f t="shared" si="41"/>
        <v>0</v>
      </c>
      <c r="AR30" s="56">
        <f t="shared" si="41"/>
        <v>892010</v>
      </c>
      <c r="AS30" s="66">
        <f t="shared" si="1"/>
        <v>892010</v>
      </c>
      <c r="AT30" s="56">
        <f t="shared" si="41"/>
        <v>0</v>
      </c>
      <c r="AU30" s="56">
        <f t="shared" si="41"/>
        <v>21870000</v>
      </c>
      <c r="AV30" s="56">
        <f t="shared" si="2"/>
        <v>21870000</v>
      </c>
      <c r="AW30" s="56">
        <f t="shared" si="41"/>
        <v>22846000</v>
      </c>
      <c r="AX30" s="53">
        <f t="shared" si="41"/>
        <v>9494000</v>
      </c>
      <c r="AY30" s="53">
        <f t="shared" si="3"/>
        <v>32340000</v>
      </c>
      <c r="AZ30" s="56">
        <f t="shared" si="41"/>
        <v>5660000</v>
      </c>
      <c r="BA30" s="56">
        <f t="shared" si="41"/>
        <v>6620000</v>
      </c>
      <c r="BB30" s="56">
        <f t="shared" si="4"/>
        <v>12280000</v>
      </c>
      <c r="BC30" s="56">
        <f t="shared" si="41"/>
        <v>27000</v>
      </c>
      <c r="BD30" s="56">
        <f t="shared" si="41"/>
        <v>107000</v>
      </c>
      <c r="BE30" s="56">
        <f t="shared" si="5"/>
        <v>134000</v>
      </c>
      <c r="BF30" s="56">
        <f t="shared" si="41"/>
        <v>38000</v>
      </c>
      <c r="BG30" s="56">
        <f t="shared" si="41"/>
        <v>5208000</v>
      </c>
      <c r="BH30" s="56">
        <f t="shared" si="6"/>
        <v>5246000</v>
      </c>
      <c r="BI30" s="56">
        <f t="shared" si="41"/>
        <v>388000</v>
      </c>
      <c r="BJ30" s="67">
        <f>SUM(BJ28:BJ29)</f>
        <v>398000</v>
      </c>
      <c r="BK30" s="57">
        <f t="shared" si="7"/>
        <v>786000</v>
      </c>
      <c r="BL30" s="34">
        <f t="shared" si="20"/>
        <v>4.6411127074618445E-3</v>
      </c>
      <c r="BM30" s="34">
        <f t="shared" si="21"/>
        <v>0</v>
      </c>
      <c r="BN30" s="34">
        <f t="shared" si="22"/>
        <v>0</v>
      </c>
      <c r="BO30" s="34">
        <f t="shared" si="23"/>
        <v>6.3076062412060265</v>
      </c>
      <c r="BP30" s="34">
        <f t="shared" si="24"/>
        <v>1.5626828033452731</v>
      </c>
      <c r="BQ30" s="34">
        <f t="shared" si="25"/>
        <v>7.4544939382195008E-3</v>
      </c>
      <c r="BR30" s="34">
        <f t="shared" si="26"/>
        <v>1.0491509987123742E-2</v>
      </c>
      <c r="BS30" s="34">
        <f t="shared" si="27"/>
        <v>0.10712383881589504</v>
      </c>
      <c r="BT30" s="54">
        <f t="shared" si="8"/>
        <v>0.26737745710172983</v>
      </c>
    </row>
    <row r="31" spans="1:72" x14ac:dyDescent="0.25">
      <c r="A31" s="42" t="s">
        <v>50</v>
      </c>
      <c r="B31" s="42" t="s">
        <v>51</v>
      </c>
      <c r="C31" s="43" t="s">
        <v>52</v>
      </c>
      <c r="D31" s="42" t="s">
        <v>53</v>
      </c>
      <c r="E31" s="42" t="s">
        <v>54</v>
      </c>
      <c r="F31" s="43">
        <v>27.82</v>
      </c>
      <c r="G31" s="43">
        <v>78.83</v>
      </c>
      <c r="H31" s="43">
        <v>78.83</v>
      </c>
      <c r="I31" s="43" t="s">
        <v>12</v>
      </c>
      <c r="J31" s="43" t="s">
        <v>12</v>
      </c>
      <c r="K31" s="43" t="s">
        <v>12</v>
      </c>
      <c r="L31" s="43" t="s">
        <v>12</v>
      </c>
      <c r="M31" s="43" t="s">
        <v>12</v>
      </c>
      <c r="N31" s="43" t="s">
        <v>12</v>
      </c>
      <c r="O31" s="44" t="s">
        <v>12</v>
      </c>
      <c r="P31" s="45">
        <v>695000</v>
      </c>
      <c r="Q31" s="45">
        <v>2460000</v>
      </c>
      <c r="R31" s="45">
        <v>0</v>
      </c>
      <c r="S31" s="45">
        <v>0</v>
      </c>
      <c r="T31" s="45">
        <v>164000</v>
      </c>
      <c r="U31" s="45">
        <v>684000</v>
      </c>
      <c r="V31" s="46">
        <v>28300</v>
      </c>
      <c r="W31" s="45">
        <v>134000</v>
      </c>
      <c r="X31" s="45">
        <v>111000</v>
      </c>
      <c r="Y31" s="45">
        <v>534000</v>
      </c>
      <c r="Z31" s="45">
        <v>0</v>
      </c>
      <c r="AA31" s="45">
        <v>0</v>
      </c>
      <c r="AB31" s="46">
        <v>59500</v>
      </c>
      <c r="AC31" s="45">
        <v>451000</v>
      </c>
      <c r="AD31" s="45">
        <v>169000</v>
      </c>
      <c r="AE31" s="47">
        <v>635000</v>
      </c>
      <c r="AF31" s="29">
        <f t="shared" si="12"/>
        <v>4.5321160743397453</v>
      </c>
      <c r="AG31" s="29">
        <f t="shared" si="13"/>
        <v>0</v>
      </c>
      <c r="AH31" s="29">
        <f t="shared" si="32"/>
        <v>1.0694489729377241</v>
      </c>
      <c r="AI31" s="29">
        <f t="shared" si="15"/>
        <v>0.18454515813498532</v>
      </c>
      <c r="AJ31" s="29">
        <f t="shared" si="16"/>
        <v>0.7238343658298011</v>
      </c>
      <c r="AK31" s="29">
        <f t="shared" si="17"/>
        <v>0</v>
      </c>
      <c r="AL31" s="32">
        <f t="shared" si="18"/>
        <v>0.38800130420606455</v>
      </c>
      <c r="AM31" s="48">
        <f t="shared" si="19"/>
        <v>1.1020541245516791</v>
      </c>
      <c r="AN31" s="46">
        <v>171000</v>
      </c>
      <c r="AO31" s="46">
        <v>604000</v>
      </c>
      <c r="AP31" s="45">
        <f t="shared" si="0"/>
        <v>775000</v>
      </c>
      <c r="AQ31" s="58">
        <v>0</v>
      </c>
      <c r="AR31" s="46">
        <v>0</v>
      </c>
      <c r="AS31" s="58">
        <f t="shared" si="1"/>
        <v>0</v>
      </c>
      <c r="AT31" s="46">
        <v>135000</v>
      </c>
      <c r="AU31" s="46">
        <v>563000</v>
      </c>
      <c r="AV31" s="46">
        <f t="shared" si="2"/>
        <v>698000</v>
      </c>
      <c r="AW31" s="46">
        <v>131000</v>
      </c>
      <c r="AX31" s="45">
        <v>621000</v>
      </c>
      <c r="AY31" s="45">
        <f t="shared" si="3"/>
        <v>752000</v>
      </c>
      <c r="AZ31" s="45">
        <v>171000</v>
      </c>
      <c r="BA31" s="46">
        <v>822000</v>
      </c>
      <c r="BB31" s="46">
        <f t="shared" si="4"/>
        <v>993000</v>
      </c>
      <c r="BC31" s="46">
        <v>280000</v>
      </c>
      <c r="BD31" s="46">
        <v>14000</v>
      </c>
      <c r="BE31" s="46">
        <f t="shared" si="5"/>
        <v>294000</v>
      </c>
      <c r="BF31" s="46">
        <v>101000</v>
      </c>
      <c r="BG31" s="46">
        <v>768000</v>
      </c>
      <c r="BH31" s="46">
        <f t="shared" si="6"/>
        <v>869000</v>
      </c>
      <c r="BI31" s="46">
        <v>169000</v>
      </c>
      <c r="BJ31" s="60">
        <v>635000</v>
      </c>
      <c r="BK31" s="49">
        <f t="shared" si="7"/>
        <v>804000</v>
      </c>
      <c r="BL31" s="29">
        <f t="shared" si="20"/>
        <v>1.1813471502590673</v>
      </c>
      <c r="BM31" s="29">
        <f t="shared" si="21"/>
        <v>0</v>
      </c>
      <c r="BN31" s="29">
        <f t="shared" si="22"/>
        <v>0.93264248704663211</v>
      </c>
      <c r="BO31" s="29">
        <f t="shared" si="23"/>
        <v>0.9050086355785838</v>
      </c>
      <c r="BP31" s="29">
        <f t="shared" si="24"/>
        <v>1.1813471502590673</v>
      </c>
      <c r="BQ31" s="29">
        <f t="shared" si="25"/>
        <v>1.9343696027633852</v>
      </c>
      <c r="BR31" s="29">
        <f t="shared" si="26"/>
        <v>0.69775474956822103</v>
      </c>
      <c r="BS31" s="29">
        <f t="shared" si="27"/>
        <v>1.1675302245250432</v>
      </c>
      <c r="BT31" s="35">
        <f t="shared" si="8"/>
        <v>1.6498855835240274</v>
      </c>
    </row>
    <row r="32" spans="1:72" x14ac:dyDescent="0.25">
      <c r="A32" s="42" t="s">
        <v>64</v>
      </c>
      <c r="B32" s="42" t="s">
        <v>65</v>
      </c>
      <c r="C32" s="43" t="s">
        <v>72</v>
      </c>
      <c r="D32" s="42" t="s">
        <v>73</v>
      </c>
      <c r="E32" s="42" t="s">
        <v>54</v>
      </c>
      <c r="F32" s="43">
        <v>50.28</v>
      </c>
      <c r="G32" s="43">
        <v>1000</v>
      </c>
      <c r="H32" s="43">
        <v>1000</v>
      </c>
      <c r="I32" s="43" t="s">
        <v>12</v>
      </c>
      <c r="J32" s="43">
        <v>26.02</v>
      </c>
      <c r="K32" s="43" t="s">
        <v>12</v>
      </c>
      <c r="L32" s="43">
        <v>0</v>
      </c>
      <c r="M32" s="43" t="s">
        <v>12</v>
      </c>
      <c r="N32" s="43" t="s">
        <v>12</v>
      </c>
      <c r="O32" s="44" t="s">
        <v>12</v>
      </c>
      <c r="P32" s="45">
        <v>67900</v>
      </c>
      <c r="Q32" s="45">
        <v>204000</v>
      </c>
      <c r="R32" s="45">
        <v>6320</v>
      </c>
      <c r="S32" s="45">
        <v>9050</v>
      </c>
      <c r="T32" s="45">
        <v>71100</v>
      </c>
      <c r="U32" s="45">
        <v>169000</v>
      </c>
      <c r="V32" s="46">
        <v>29500</v>
      </c>
      <c r="W32" s="45">
        <v>76200</v>
      </c>
      <c r="X32" s="45">
        <v>22300</v>
      </c>
      <c r="Y32" s="45">
        <v>36200</v>
      </c>
      <c r="Z32" s="45">
        <v>11600</v>
      </c>
      <c r="AA32" s="45">
        <v>14200</v>
      </c>
      <c r="AB32" s="46">
        <v>20000</v>
      </c>
      <c r="AC32" s="45">
        <v>44600</v>
      </c>
      <c r="AD32" s="45">
        <v>61200</v>
      </c>
      <c r="AE32" s="47">
        <v>210000</v>
      </c>
      <c r="AF32" s="29">
        <f t="shared" si="12"/>
        <v>1.8736203090507726</v>
      </c>
      <c r="AG32" s="29">
        <f t="shared" si="13"/>
        <v>0.17439293598233996</v>
      </c>
      <c r="AH32" s="29">
        <f t="shared" si="32"/>
        <v>1.9619205298013245</v>
      </c>
      <c r="AI32" s="29">
        <f t="shared" si="15"/>
        <v>0.8140176600441501</v>
      </c>
      <c r="AJ32" s="29">
        <f t="shared" si="16"/>
        <v>0.61534216335540837</v>
      </c>
      <c r="AK32" s="29">
        <f t="shared" si="17"/>
        <v>0.32008830022075058</v>
      </c>
      <c r="AL32" s="32">
        <f t="shared" si="18"/>
        <v>0.55187637969094927</v>
      </c>
      <c r="AM32" s="48">
        <f t="shared" si="19"/>
        <v>1.6887417218543046</v>
      </c>
      <c r="AN32" s="46">
        <v>70300</v>
      </c>
      <c r="AO32" s="46">
        <v>211000</v>
      </c>
      <c r="AP32" s="45">
        <f t="shared" si="0"/>
        <v>281300</v>
      </c>
      <c r="AQ32" s="58">
        <v>188000</v>
      </c>
      <c r="AR32" s="46">
        <v>269000</v>
      </c>
      <c r="AS32" s="58">
        <f t="shared" si="1"/>
        <v>457000</v>
      </c>
      <c r="AT32" s="46">
        <v>71300</v>
      </c>
      <c r="AU32" s="46">
        <v>170000</v>
      </c>
      <c r="AV32" s="46">
        <f t="shared" si="2"/>
        <v>241300</v>
      </c>
      <c r="AW32" s="46">
        <v>71700</v>
      </c>
      <c r="AX32" s="45">
        <v>185000</v>
      </c>
      <c r="AY32" s="45">
        <f t="shared" si="3"/>
        <v>256700</v>
      </c>
      <c r="AZ32" s="45">
        <v>146000</v>
      </c>
      <c r="BA32" s="46">
        <v>236000</v>
      </c>
      <c r="BB32" s="46">
        <f t="shared" si="4"/>
        <v>382000</v>
      </c>
      <c r="BC32" s="46">
        <v>180000</v>
      </c>
      <c r="BD32" s="46">
        <v>220000</v>
      </c>
      <c r="BE32" s="46">
        <f t="shared" si="5"/>
        <v>400000</v>
      </c>
      <c r="BF32" s="46">
        <v>84800</v>
      </c>
      <c r="BG32" s="46">
        <v>189000</v>
      </c>
      <c r="BH32" s="46">
        <f t="shared" si="6"/>
        <v>273800</v>
      </c>
      <c r="BI32" s="46">
        <v>61200</v>
      </c>
      <c r="BJ32" s="60">
        <v>210000</v>
      </c>
      <c r="BK32" s="49">
        <f t="shared" si="7"/>
        <v>271200</v>
      </c>
      <c r="BL32" s="29">
        <f t="shared" si="20"/>
        <v>0.64399404557425854</v>
      </c>
      <c r="BM32" s="29">
        <f t="shared" si="21"/>
        <v>1.722203137524333</v>
      </c>
      <c r="BN32" s="29">
        <f t="shared" si="22"/>
        <v>0.65315470056109015</v>
      </c>
      <c r="BO32" s="29">
        <f t="shared" si="23"/>
        <v>0.65681896255582273</v>
      </c>
      <c r="BP32" s="29">
        <f t="shared" si="24"/>
        <v>1.3374556280774075</v>
      </c>
      <c r="BQ32" s="29">
        <f t="shared" si="25"/>
        <v>1.6489178976296806</v>
      </c>
      <c r="BR32" s="29">
        <f t="shared" si="26"/>
        <v>0.77682354288331612</v>
      </c>
      <c r="BS32" s="29">
        <f t="shared" si="27"/>
        <v>0.56063208519409136</v>
      </c>
      <c r="BT32" s="35">
        <f t="shared" si="8"/>
        <v>1.1761774233740343</v>
      </c>
    </row>
    <row r="33" spans="1:72" x14ac:dyDescent="0.25">
      <c r="A33" s="42" t="s">
        <v>164</v>
      </c>
      <c r="B33" s="42" t="s">
        <v>165</v>
      </c>
      <c r="C33" s="43" t="s">
        <v>166</v>
      </c>
      <c r="D33" s="42" t="s">
        <v>167</v>
      </c>
      <c r="E33" s="42" t="s">
        <v>54</v>
      </c>
      <c r="F33" s="43">
        <v>20.91</v>
      </c>
      <c r="G33" s="43">
        <v>1000</v>
      </c>
      <c r="H33" s="43">
        <v>1000</v>
      </c>
      <c r="I33" s="43" t="s">
        <v>12</v>
      </c>
      <c r="J33" s="43" t="s">
        <v>12</v>
      </c>
      <c r="K33" s="43" t="s">
        <v>12</v>
      </c>
      <c r="L33" s="43" t="s">
        <v>12</v>
      </c>
      <c r="M33" s="43" t="s">
        <v>12</v>
      </c>
      <c r="N33" s="43" t="s">
        <v>12</v>
      </c>
      <c r="O33" s="44" t="s">
        <v>12</v>
      </c>
      <c r="P33" s="45">
        <v>103000</v>
      </c>
      <c r="Q33" s="45">
        <v>0</v>
      </c>
      <c r="R33" s="45">
        <v>4890</v>
      </c>
      <c r="S33" s="45">
        <v>0</v>
      </c>
      <c r="T33" s="45">
        <v>0</v>
      </c>
      <c r="U33" s="45">
        <v>0</v>
      </c>
      <c r="V33" s="46">
        <v>0</v>
      </c>
      <c r="W33" s="45">
        <v>0</v>
      </c>
      <c r="X33" s="45">
        <v>10300</v>
      </c>
      <c r="Y33" s="45">
        <v>0</v>
      </c>
      <c r="Z33" s="45">
        <v>12800</v>
      </c>
      <c r="AA33" s="45">
        <v>0</v>
      </c>
      <c r="AB33" s="46">
        <v>0</v>
      </c>
      <c r="AC33" s="45">
        <v>0</v>
      </c>
      <c r="AD33" s="45">
        <v>0</v>
      </c>
      <c r="AE33" s="47">
        <v>0</v>
      </c>
      <c r="AF33" s="29">
        <f t="shared" si="12"/>
        <v>6.2905565310329035</v>
      </c>
      <c r="AG33" s="29">
        <f t="shared" si="13"/>
        <v>0.29864875181311551</v>
      </c>
      <c r="AH33" s="29">
        <f t="shared" si="32"/>
        <v>0</v>
      </c>
      <c r="AI33" s="29">
        <f t="shared" si="15"/>
        <v>0</v>
      </c>
      <c r="AJ33" s="29">
        <f t="shared" si="16"/>
        <v>0.62905565310329037</v>
      </c>
      <c r="AK33" s="29">
        <f t="shared" si="17"/>
        <v>0.78173906405069093</v>
      </c>
      <c r="AL33" s="32">
        <f t="shared" si="18"/>
        <v>0</v>
      </c>
      <c r="AM33" s="48">
        <f t="shared" si="19"/>
        <v>0</v>
      </c>
      <c r="AN33" s="46">
        <v>103000</v>
      </c>
      <c r="AO33" s="46">
        <v>0</v>
      </c>
      <c r="AP33" s="45">
        <f t="shared" si="0"/>
        <v>103000</v>
      </c>
      <c r="AQ33" s="58">
        <v>103000</v>
      </c>
      <c r="AR33" s="46">
        <v>0</v>
      </c>
      <c r="AS33" s="58">
        <f t="shared" si="1"/>
        <v>103000</v>
      </c>
      <c r="AT33" s="46">
        <v>0</v>
      </c>
      <c r="AU33" s="46">
        <v>0</v>
      </c>
      <c r="AV33" s="46">
        <f t="shared" si="2"/>
        <v>0</v>
      </c>
      <c r="AW33" s="46">
        <v>0</v>
      </c>
      <c r="AX33" s="45">
        <v>0</v>
      </c>
      <c r="AY33" s="45">
        <f t="shared" si="3"/>
        <v>0</v>
      </c>
      <c r="AZ33" s="45">
        <v>103000</v>
      </c>
      <c r="BA33" s="46">
        <v>0</v>
      </c>
      <c r="BB33" s="46">
        <f t="shared" si="4"/>
        <v>103000</v>
      </c>
      <c r="BC33" s="46">
        <v>103000</v>
      </c>
      <c r="BD33" s="46">
        <v>0</v>
      </c>
      <c r="BE33" s="46">
        <f t="shared" si="5"/>
        <v>103000</v>
      </c>
      <c r="BF33" s="46">
        <v>98000</v>
      </c>
      <c r="BG33" s="46">
        <v>27000</v>
      </c>
      <c r="BH33" s="46">
        <f t="shared" si="6"/>
        <v>125000</v>
      </c>
      <c r="BI33" s="46">
        <v>340000</v>
      </c>
      <c r="BJ33" s="60">
        <v>80000</v>
      </c>
      <c r="BK33" s="49">
        <f t="shared" si="7"/>
        <v>420000</v>
      </c>
      <c r="BL33" s="29">
        <f t="shared" si="20"/>
        <v>0.96941176470588231</v>
      </c>
      <c r="BM33" s="29">
        <f t="shared" si="21"/>
        <v>0.96941176470588231</v>
      </c>
      <c r="BN33" s="29">
        <f t="shared" si="22"/>
        <v>0</v>
      </c>
      <c r="BO33" s="29">
        <f t="shared" si="23"/>
        <v>0</v>
      </c>
      <c r="BP33" s="29">
        <f t="shared" si="24"/>
        <v>0.96941176470588231</v>
      </c>
      <c r="BQ33" s="29">
        <f t="shared" si="25"/>
        <v>0.96941176470588231</v>
      </c>
      <c r="BR33" s="29">
        <f t="shared" si="26"/>
        <v>0.9223529411764706</v>
      </c>
      <c r="BS33" s="29">
        <f t="shared" si="27"/>
        <v>3.2</v>
      </c>
      <c r="BT33" s="35">
        <f t="shared" si="8"/>
        <v>3.1262135922330097</v>
      </c>
    </row>
    <row r="34" spans="1:72" s="50" customFormat="1" x14ac:dyDescent="0.25">
      <c r="C34" s="51"/>
      <c r="E34" s="50" t="s">
        <v>205</v>
      </c>
      <c r="F34" s="51"/>
      <c r="G34" s="51"/>
      <c r="H34" s="51"/>
      <c r="I34" s="51"/>
      <c r="J34" s="51"/>
      <c r="K34" s="51"/>
      <c r="L34" s="51"/>
      <c r="M34" s="51"/>
      <c r="N34" s="51"/>
      <c r="O34" s="52"/>
      <c r="P34" s="53">
        <f>SUM(P31:P33)</f>
        <v>865900</v>
      </c>
      <c r="Q34" s="53">
        <f t="shared" ref="Q34:AE34" si="42">SUM(Q31:Q33)</f>
        <v>2664000</v>
      </c>
      <c r="R34" s="53">
        <f t="shared" si="42"/>
        <v>11210</v>
      </c>
      <c r="S34" s="53">
        <f t="shared" si="42"/>
        <v>9050</v>
      </c>
      <c r="T34" s="53">
        <f t="shared" si="42"/>
        <v>235100</v>
      </c>
      <c r="U34" s="53">
        <f t="shared" si="42"/>
        <v>853000</v>
      </c>
      <c r="V34" s="53">
        <f t="shared" si="42"/>
        <v>57800</v>
      </c>
      <c r="W34" s="53">
        <f t="shared" si="42"/>
        <v>210200</v>
      </c>
      <c r="X34" s="53">
        <f t="shared" si="42"/>
        <v>143600</v>
      </c>
      <c r="Y34" s="53">
        <f t="shared" si="42"/>
        <v>570200</v>
      </c>
      <c r="Z34" s="53">
        <f t="shared" si="42"/>
        <v>24400</v>
      </c>
      <c r="AA34" s="53">
        <f t="shared" si="42"/>
        <v>14200</v>
      </c>
      <c r="AB34" s="53">
        <f t="shared" si="42"/>
        <v>79500</v>
      </c>
      <c r="AC34" s="53">
        <f t="shared" si="42"/>
        <v>495600</v>
      </c>
      <c r="AD34" s="53">
        <f t="shared" si="42"/>
        <v>230200</v>
      </c>
      <c r="AE34" s="77">
        <f t="shared" si="42"/>
        <v>845000</v>
      </c>
      <c r="AF34" s="34">
        <f t="shared" si="12"/>
        <v>4.2041378640658857</v>
      </c>
      <c r="AG34" s="34">
        <f t="shared" si="13"/>
        <v>5.4427053304282914E-2</v>
      </c>
      <c r="AH34" s="34">
        <f t="shared" si="32"/>
        <v>1.1414630001638637</v>
      </c>
      <c r="AI34" s="34">
        <f t="shared" si="15"/>
        <v>0.28063190731378701</v>
      </c>
      <c r="AJ34" s="34">
        <f t="shared" si="16"/>
        <v>0.69721006730553314</v>
      </c>
      <c r="AK34" s="34">
        <f t="shared" si="17"/>
        <v>0.11846744876222151</v>
      </c>
      <c r="AL34" s="54">
        <f t="shared" si="18"/>
        <v>0.38599025313920532</v>
      </c>
      <c r="AM34" s="55">
        <f t="shared" si="19"/>
        <v>1.117672405945221</v>
      </c>
      <c r="AN34" s="56">
        <f>SUM(AN31:AN33)</f>
        <v>344300</v>
      </c>
      <c r="AO34" s="56">
        <f t="shared" ref="AO34:BJ34" si="43">SUM(AO31:AO33)</f>
        <v>815000</v>
      </c>
      <c r="AP34" s="53">
        <f t="shared" si="0"/>
        <v>1159300</v>
      </c>
      <c r="AQ34" s="66">
        <f t="shared" si="43"/>
        <v>291000</v>
      </c>
      <c r="AR34" s="56">
        <f t="shared" si="43"/>
        <v>269000</v>
      </c>
      <c r="AS34" s="66">
        <f t="shared" si="1"/>
        <v>560000</v>
      </c>
      <c r="AT34" s="56">
        <f t="shared" si="43"/>
        <v>206300</v>
      </c>
      <c r="AU34" s="56">
        <f t="shared" si="43"/>
        <v>733000</v>
      </c>
      <c r="AV34" s="56">
        <f t="shared" si="2"/>
        <v>939300</v>
      </c>
      <c r="AW34" s="56">
        <f t="shared" si="43"/>
        <v>202700</v>
      </c>
      <c r="AX34" s="53">
        <f t="shared" si="43"/>
        <v>806000</v>
      </c>
      <c r="AY34" s="53">
        <f t="shared" si="3"/>
        <v>1008700</v>
      </c>
      <c r="AZ34" s="56">
        <f t="shared" si="43"/>
        <v>420000</v>
      </c>
      <c r="BA34" s="56">
        <f t="shared" si="43"/>
        <v>1058000</v>
      </c>
      <c r="BB34" s="56">
        <f t="shared" si="4"/>
        <v>1478000</v>
      </c>
      <c r="BC34" s="56">
        <f t="shared" si="43"/>
        <v>563000</v>
      </c>
      <c r="BD34" s="56">
        <f t="shared" si="43"/>
        <v>234000</v>
      </c>
      <c r="BE34" s="56">
        <f t="shared" si="5"/>
        <v>797000</v>
      </c>
      <c r="BF34" s="56">
        <f t="shared" si="43"/>
        <v>283800</v>
      </c>
      <c r="BG34" s="56">
        <f t="shared" si="43"/>
        <v>984000</v>
      </c>
      <c r="BH34" s="56">
        <f t="shared" si="6"/>
        <v>1267800</v>
      </c>
      <c r="BI34" s="56">
        <f t="shared" si="43"/>
        <v>570200</v>
      </c>
      <c r="BJ34" s="67">
        <f t="shared" si="43"/>
        <v>925000</v>
      </c>
      <c r="BK34" s="57">
        <f t="shared" si="7"/>
        <v>1495200</v>
      </c>
      <c r="BL34" s="34">
        <f t="shared" si="20"/>
        <v>0.9559573803491479</v>
      </c>
      <c r="BM34" s="34">
        <f t="shared" si="21"/>
        <v>0.80796862527331414</v>
      </c>
      <c r="BN34" s="34">
        <f t="shared" si="22"/>
        <v>0.57279700135355571</v>
      </c>
      <c r="BO34" s="34">
        <f t="shared" si="23"/>
        <v>0.56280151320584459</v>
      </c>
      <c r="BP34" s="34">
        <f t="shared" si="24"/>
        <v>1.1661402838996286</v>
      </c>
      <c r="BQ34" s="34">
        <f t="shared" si="25"/>
        <v>1.5631832853225975</v>
      </c>
      <c r="BR34" s="34">
        <f t="shared" si="26"/>
        <v>0.78797764897789191</v>
      </c>
      <c r="BS34" s="34">
        <f t="shared" si="27"/>
        <v>1.5831742616180196</v>
      </c>
      <c r="BT34" s="54">
        <f t="shared" si="8"/>
        <v>1.7590730632959877</v>
      </c>
    </row>
    <row r="35" spans="1:72" x14ac:dyDescent="0.25">
      <c r="A35" s="42" t="s">
        <v>64</v>
      </c>
      <c r="B35" s="42" t="s">
        <v>65</v>
      </c>
      <c r="C35" s="43" t="s">
        <v>69</v>
      </c>
      <c r="D35" s="42" t="s">
        <v>70</v>
      </c>
      <c r="E35" s="42" t="s">
        <v>71</v>
      </c>
      <c r="F35" s="43">
        <v>27.15</v>
      </c>
      <c r="G35" s="43">
        <v>23.09</v>
      </c>
      <c r="H35" s="43">
        <v>23.09</v>
      </c>
      <c r="I35" s="43" t="s">
        <v>12</v>
      </c>
      <c r="J35" s="43" t="s">
        <v>12</v>
      </c>
      <c r="K35" s="43" t="s">
        <v>12</v>
      </c>
      <c r="L35" s="43" t="s">
        <v>12</v>
      </c>
      <c r="M35" s="43" t="s">
        <v>12</v>
      </c>
      <c r="N35" s="43" t="s">
        <v>12</v>
      </c>
      <c r="O35" s="44" t="s">
        <v>12</v>
      </c>
      <c r="P35" s="45">
        <v>24500</v>
      </c>
      <c r="Q35" s="45">
        <v>384000</v>
      </c>
      <c r="R35" s="45">
        <v>0</v>
      </c>
      <c r="S35" s="45">
        <v>25700</v>
      </c>
      <c r="T35" s="45">
        <v>34100</v>
      </c>
      <c r="U35" s="45">
        <v>322000</v>
      </c>
      <c r="V35" s="46">
        <v>8860</v>
      </c>
      <c r="W35" s="45">
        <v>158000</v>
      </c>
      <c r="X35" s="45">
        <v>5750</v>
      </c>
      <c r="Y35" s="45">
        <v>88000</v>
      </c>
      <c r="Z35" s="45">
        <v>0</v>
      </c>
      <c r="AA35" s="45">
        <v>46500</v>
      </c>
      <c r="AB35" s="46">
        <v>5700</v>
      </c>
      <c r="AC35" s="45">
        <v>95100</v>
      </c>
      <c r="AD35" s="45">
        <v>22900</v>
      </c>
      <c r="AE35" s="47">
        <v>359000</v>
      </c>
      <c r="AF35" s="29">
        <f t="shared" si="12"/>
        <v>1.9251546999312446</v>
      </c>
      <c r="AG35" s="29">
        <f t="shared" si="13"/>
        <v>0</v>
      </c>
      <c r="AH35" s="29">
        <f t="shared" si="32"/>
        <v>2.6795010313328751</v>
      </c>
      <c r="AI35" s="29">
        <f t="shared" si="15"/>
        <v>0.6961988016894215</v>
      </c>
      <c r="AJ35" s="29">
        <f t="shared" si="16"/>
        <v>0.45182202141243494</v>
      </c>
      <c r="AK35" s="29">
        <f t="shared" si="17"/>
        <v>0</v>
      </c>
      <c r="AL35" s="32">
        <f t="shared" si="18"/>
        <v>0.44789313426971811</v>
      </c>
      <c r="AM35" s="48">
        <f t="shared" si="19"/>
        <v>1.799430311364306</v>
      </c>
      <c r="AN35" s="46">
        <v>25400</v>
      </c>
      <c r="AO35" s="46">
        <v>398000</v>
      </c>
      <c r="AP35" s="45">
        <f t="shared" si="0"/>
        <v>423400</v>
      </c>
      <c r="AQ35" s="58">
        <v>0</v>
      </c>
      <c r="AR35" s="46">
        <v>765000</v>
      </c>
      <c r="AS35" s="58">
        <f t="shared" si="1"/>
        <v>765000</v>
      </c>
      <c r="AT35" s="46">
        <v>34200</v>
      </c>
      <c r="AU35" s="46">
        <v>323000</v>
      </c>
      <c r="AV35" s="46">
        <f t="shared" si="2"/>
        <v>357200</v>
      </c>
      <c r="AW35" s="46">
        <v>21500</v>
      </c>
      <c r="AX35" s="45">
        <v>384000</v>
      </c>
      <c r="AY35" s="45">
        <f t="shared" si="3"/>
        <v>405500</v>
      </c>
      <c r="AZ35" s="45">
        <v>37600</v>
      </c>
      <c r="BA35" s="46">
        <v>575000</v>
      </c>
      <c r="BB35" s="46">
        <f t="shared" si="4"/>
        <v>612600</v>
      </c>
      <c r="BC35" s="46">
        <v>0</v>
      </c>
      <c r="BD35" s="46">
        <v>719000</v>
      </c>
      <c r="BE35" s="46">
        <f t="shared" si="5"/>
        <v>719000</v>
      </c>
      <c r="BF35" s="46">
        <v>24200</v>
      </c>
      <c r="BG35" s="46">
        <v>403000</v>
      </c>
      <c r="BH35" s="46">
        <f t="shared" si="6"/>
        <v>427200</v>
      </c>
      <c r="BI35" s="46">
        <v>22900</v>
      </c>
      <c r="BJ35" s="60">
        <v>359000</v>
      </c>
      <c r="BK35" s="49">
        <f t="shared" si="7"/>
        <v>381900</v>
      </c>
      <c r="BL35" s="29">
        <f t="shared" si="20"/>
        <v>1.2255729794933654</v>
      </c>
      <c r="BM35" s="29">
        <f t="shared" si="21"/>
        <v>0</v>
      </c>
      <c r="BN35" s="29">
        <f t="shared" si="22"/>
        <v>1.6501809408926418</v>
      </c>
      <c r="BO35" s="29">
        <f t="shared" si="23"/>
        <v>1.037394451145959</v>
      </c>
      <c r="BP35" s="29">
        <f t="shared" si="24"/>
        <v>1.8142340168878166</v>
      </c>
      <c r="BQ35" s="29">
        <f t="shared" si="25"/>
        <v>0</v>
      </c>
      <c r="BR35" s="29">
        <f t="shared" si="26"/>
        <v>1.1676718938480097</v>
      </c>
      <c r="BS35" s="29">
        <f t="shared" si="27"/>
        <v>1.1049457177322075</v>
      </c>
      <c r="BT35" s="35">
        <f t="shared" si="8"/>
        <v>1.0443896424167693</v>
      </c>
    </row>
    <row r="36" spans="1:72" s="50" customFormat="1" x14ac:dyDescent="0.25">
      <c r="C36" s="51"/>
      <c r="E36" s="50" t="s">
        <v>205</v>
      </c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53">
        <f>SUM(P35)</f>
        <v>24500</v>
      </c>
      <c r="Q36" s="53">
        <f t="shared" ref="Q36:AE36" si="44">SUM(Q35)</f>
        <v>384000</v>
      </c>
      <c r="R36" s="53">
        <f t="shared" si="44"/>
        <v>0</v>
      </c>
      <c r="S36" s="53">
        <f t="shared" si="44"/>
        <v>25700</v>
      </c>
      <c r="T36" s="53">
        <f t="shared" si="44"/>
        <v>34100</v>
      </c>
      <c r="U36" s="53">
        <f t="shared" si="44"/>
        <v>322000</v>
      </c>
      <c r="V36" s="53">
        <f t="shared" si="44"/>
        <v>8860</v>
      </c>
      <c r="W36" s="53">
        <f t="shared" si="44"/>
        <v>158000</v>
      </c>
      <c r="X36" s="53">
        <f t="shared" si="44"/>
        <v>5750</v>
      </c>
      <c r="Y36" s="53">
        <f t="shared" si="44"/>
        <v>88000</v>
      </c>
      <c r="Z36" s="53">
        <f t="shared" si="44"/>
        <v>0</v>
      </c>
      <c r="AA36" s="53">
        <f t="shared" si="44"/>
        <v>46500</v>
      </c>
      <c r="AB36" s="53">
        <f t="shared" si="44"/>
        <v>5700</v>
      </c>
      <c r="AC36" s="53">
        <f t="shared" si="44"/>
        <v>95100</v>
      </c>
      <c r="AD36" s="53">
        <f t="shared" si="44"/>
        <v>22900</v>
      </c>
      <c r="AE36" s="77">
        <f t="shared" si="44"/>
        <v>359000</v>
      </c>
      <c r="AF36" s="34">
        <f t="shared" si="12"/>
        <v>1.9251546999312446</v>
      </c>
      <c r="AG36" s="34">
        <f t="shared" si="13"/>
        <v>0</v>
      </c>
      <c r="AH36" s="34">
        <f t="shared" si="32"/>
        <v>2.6795010313328751</v>
      </c>
      <c r="AI36" s="34">
        <f t="shared" si="15"/>
        <v>0.6961988016894215</v>
      </c>
      <c r="AJ36" s="34">
        <f t="shared" si="16"/>
        <v>0.45182202141243494</v>
      </c>
      <c r="AK36" s="34">
        <f t="shared" si="17"/>
        <v>0</v>
      </c>
      <c r="AL36" s="54">
        <f t="shared" si="18"/>
        <v>0.44789313426971811</v>
      </c>
      <c r="AM36" s="55">
        <f t="shared" si="19"/>
        <v>1.799430311364306</v>
      </c>
      <c r="AN36" s="56">
        <f>SUM(AN35)</f>
        <v>25400</v>
      </c>
      <c r="AO36" s="56">
        <f t="shared" ref="AO36:BJ36" si="45">SUM(AO35)</f>
        <v>398000</v>
      </c>
      <c r="AP36" s="53">
        <f t="shared" si="0"/>
        <v>423400</v>
      </c>
      <c r="AQ36" s="66">
        <f t="shared" si="45"/>
        <v>0</v>
      </c>
      <c r="AR36" s="56">
        <f t="shared" si="45"/>
        <v>765000</v>
      </c>
      <c r="AS36" s="66">
        <f t="shared" si="1"/>
        <v>765000</v>
      </c>
      <c r="AT36" s="56">
        <f t="shared" si="45"/>
        <v>34200</v>
      </c>
      <c r="AU36" s="56">
        <f t="shared" si="45"/>
        <v>323000</v>
      </c>
      <c r="AV36" s="56">
        <f t="shared" si="2"/>
        <v>357200</v>
      </c>
      <c r="AW36" s="56">
        <f t="shared" si="45"/>
        <v>21500</v>
      </c>
      <c r="AX36" s="53">
        <f t="shared" si="45"/>
        <v>384000</v>
      </c>
      <c r="AY36" s="45">
        <f t="shared" si="3"/>
        <v>405500</v>
      </c>
      <c r="AZ36" s="56">
        <f t="shared" si="45"/>
        <v>37600</v>
      </c>
      <c r="BA36" s="56">
        <f t="shared" si="45"/>
        <v>575000</v>
      </c>
      <c r="BB36" s="46">
        <f t="shared" si="4"/>
        <v>612600</v>
      </c>
      <c r="BC36" s="56">
        <f t="shared" si="45"/>
        <v>0</v>
      </c>
      <c r="BD36" s="56">
        <f t="shared" si="45"/>
        <v>719000</v>
      </c>
      <c r="BE36" s="46">
        <f t="shared" si="5"/>
        <v>719000</v>
      </c>
      <c r="BF36" s="56">
        <f t="shared" si="45"/>
        <v>24200</v>
      </c>
      <c r="BG36" s="56">
        <f t="shared" si="45"/>
        <v>403000</v>
      </c>
      <c r="BH36" s="46">
        <f t="shared" si="6"/>
        <v>427200</v>
      </c>
      <c r="BI36" s="56">
        <f t="shared" si="45"/>
        <v>22900</v>
      </c>
      <c r="BJ36" s="67">
        <f t="shared" si="45"/>
        <v>359000</v>
      </c>
      <c r="BK36" s="49">
        <f t="shared" si="7"/>
        <v>381900</v>
      </c>
      <c r="BL36" s="34">
        <f t="shared" si="20"/>
        <v>1.2255729794933654</v>
      </c>
      <c r="BM36" s="34">
        <f t="shared" si="21"/>
        <v>0</v>
      </c>
      <c r="BN36" s="34">
        <f t="shared" si="22"/>
        <v>1.6501809408926418</v>
      </c>
      <c r="BO36" s="34">
        <f t="shared" si="23"/>
        <v>1.037394451145959</v>
      </c>
      <c r="BP36" s="34">
        <f t="shared" si="24"/>
        <v>1.8142340168878166</v>
      </c>
      <c r="BQ36" s="34">
        <f t="shared" si="25"/>
        <v>0</v>
      </c>
      <c r="BR36" s="34">
        <f t="shared" si="26"/>
        <v>1.1676718938480097</v>
      </c>
      <c r="BS36" s="34">
        <f t="shared" si="27"/>
        <v>1.1049457177322075</v>
      </c>
      <c r="BT36" s="35">
        <f t="shared" si="8"/>
        <v>1.0443896424167693</v>
      </c>
    </row>
    <row r="37" spans="1:72" x14ac:dyDescent="0.25">
      <c r="A37" s="42" t="s">
        <v>64</v>
      </c>
      <c r="B37" s="42" t="s">
        <v>65</v>
      </c>
      <c r="C37" s="43" t="s">
        <v>66</v>
      </c>
      <c r="D37" s="42" t="s">
        <v>67</v>
      </c>
      <c r="E37" s="42" t="s">
        <v>68</v>
      </c>
      <c r="F37" s="43">
        <v>19.52</v>
      </c>
      <c r="G37" s="43">
        <v>49.4</v>
      </c>
      <c r="H37" s="43">
        <v>49.4</v>
      </c>
      <c r="I37" s="43" t="s">
        <v>12</v>
      </c>
      <c r="J37" s="43" t="s">
        <v>12</v>
      </c>
      <c r="K37" s="43" t="s">
        <v>12</v>
      </c>
      <c r="L37" s="43" t="s">
        <v>12</v>
      </c>
      <c r="M37" s="43" t="s">
        <v>12</v>
      </c>
      <c r="N37" s="43" t="s">
        <v>12</v>
      </c>
      <c r="O37" s="44" t="s">
        <v>12</v>
      </c>
      <c r="P37" s="45">
        <v>39400</v>
      </c>
      <c r="Q37" s="45">
        <v>369000</v>
      </c>
      <c r="R37" s="45">
        <v>0</v>
      </c>
      <c r="S37" s="45">
        <v>25700</v>
      </c>
      <c r="T37" s="45">
        <v>48800</v>
      </c>
      <c r="U37" s="45">
        <v>308000</v>
      </c>
      <c r="V37" s="46">
        <v>29500</v>
      </c>
      <c r="W37" s="45">
        <v>138000</v>
      </c>
      <c r="X37" s="45">
        <v>10400</v>
      </c>
      <c r="Y37" s="45">
        <v>83300</v>
      </c>
      <c r="Z37" s="45">
        <v>-1</v>
      </c>
      <c r="AA37" s="45">
        <v>46500</v>
      </c>
      <c r="AB37" s="46">
        <v>20000</v>
      </c>
      <c r="AC37" s="45">
        <v>80800</v>
      </c>
      <c r="AD37" s="45">
        <v>44500</v>
      </c>
      <c r="AE37" s="47">
        <v>338000</v>
      </c>
      <c r="AF37" s="29">
        <f t="shared" si="12"/>
        <v>1.6365609374918872</v>
      </c>
      <c r="AG37" s="29">
        <f t="shared" si="13"/>
        <v>0</v>
      </c>
      <c r="AH37" s="29">
        <f t="shared" si="32"/>
        <v>2.0270094860305607</v>
      </c>
      <c r="AI37" s="29">
        <f t="shared" si="15"/>
        <v>1.2253438491373267</v>
      </c>
      <c r="AJ37" s="29">
        <f t="shared" si="16"/>
        <v>0.43198562817044739</v>
      </c>
      <c r="AK37" s="29">
        <f t="shared" si="17"/>
        <v>-4.1537079631773789E-5</v>
      </c>
      <c r="AL37" s="32">
        <f t="shared" si="18"/>
        <v>0.83074159263547576</v>
      </c>
      <c r="AM37" s="48">
        <f t="shared" si="19"/>
        <v>1.8484000436139336</v>
      </c>
      <c r="AN37" s="46">
        <v>40800</v>
      </c>
      <c r="AO37" s="46">
        <v>383000</v>
      </c>
      <c r="AP37" s="45">
        <f t="shared" si="0"/>
        <v>423800</v>
      </c>
      <c r="AQ37" s="58">
        <v>0</v>
      </c>
      <c r="AR37" s="46">
        <v>765000</v>
      </c>
      <c r="AS37" s="58">
        <f t="shared" si="1"/>
        <v>765000</v>
      </c>
      <c r="AT37" s="46">
        <v>48900</v>
      </c>
      <c r="AU37" s="46">
        <v>309000</v>
      </c>
      <c r="AV37" s="46">
        <f t="shared" si="2"/>
        <v>357900</v>
      </c>
      <c r="AW37" s="46">
        <v>71700</v>
      </c>
      <c r="AX37" s="45">
        <v>334000</v>
      </c>
      <c r="AY37" s="45">
        <f t="shared" si="3"/>
        <v>405700</v>
      </c>
      <c r="AZ37" s="45">
        <v>68100</v>
      </c>
      <c r="BA37" s="46">
        <v>545000</v>
      </c>
      <c r="BB37" s="46">
        <f t="shared" si="4"/>
        <v>613100</v>
      </c>
      <c r="BC37" s="46">
        <v>-15.5</v>
      </c>
      <c r="BD37" s="46">
        <v>719000</v>
      </c>
      <c r="BE37" s="46">
        <f t="shared" si="5"/>
        <v>718984.5</v>
      </c>
      <c r="BF37" s="46">
        <v>84800</v>
      </c>
      <c r="BG37" s="46">
        <v>343000</v>
      </c>
      <c r="BH37" s="46">
        <f t="shared" si="6"/>
        <v>427800</v>
      </c>
      <c r="BI37" s="46">
        <v>44500</v>
      </c>
      <c r="BJ37" s="60">
        <v>338000</v>
      </c>
      <c r="BK37" s="49">
        <f t="shared" si="7"/>
        <v>382500</v>
      </c>
      <c r="BL37" s="29">
        <f t="shared" si="20"/>
        <v>0.909738296944266</v>
      </c>
      <c r="BM37" s="29">
        <f t="shared" si="21"/>
        <v>0</v>
      </c>
      <c r="BN37" s="29">
        <f t="shared" si="22"/>
        <v>1.0903481058964364</v>
      </c>
      <c r="BO37" s="29">
        <f t="shared" si="23"/>
        <v>1.5987312718358793</v>
      </c>
      <c r="BP37" s="29">
        <f t="shared" si="24"/>
        <v>1.5184602456349146</v>
      </c>
      <c r="BQ37" s="29">
        <f t="shared" si="25"/>
        <v>-3.4561136280970888E-4</v>
      </c>
      <c r="BR37" s="29">
        <f t="shared" si="26"/>
        <v>1.8908286171782784</v>
      </c>
      <c r="BS37" s="29">
        <f t="shared" si="27"/>
        <v>0.99223907387303523</v>
      </c>
      <c r="BT37" s="35">
        <f t="shared" si="8"/>
        <v>1.22295229244114</v>
      </c>
    </row>
    <row r="38" spans="1:72" s="50" customFormat="1" x14ac:dyDescent="0.25">
      <c r="C38" s="51"/>
      <c r="E38" s="50" t="s">
        <v>205</v>
      </c>
      <c r="F38" s="51"/>
      <c r="G38" s="51"/>
      <c r="H38" s="51"/>
      <c r="I38" s="51"/>
      <c r="J38" s="51"/>
      <c r="K38" s="51"/>
      <c r="L38" s="51"/>
      <c r="M38" s="51"/>
      <c r="N38" s="51"/>
      <c r="O38" s="52"/>
      <c r="P38" s="53">
        <f>SUM(P37)</f>
        <v>39400</v>
      </c>
      <c r="Q38" s="53">
        <f t="shared" ref="Q38:AE38" si="46">SUM(Q37)</f>
        <v>369000</v>
      </c>
      <c r="R38" s="53">
        <f t="shared" si="46"/>
        <v>0</v>
      </c>
      <c r="S38" s="53">
        <f t="shared" si="46"/>
        <v>25700</v>
      </c>
      <c r="T38" s="53">
        <f t="shared" si="46"/>
        <v>48800</v>
      </c>
      <c r="U38" s="53">
        <f t="shared" si="46"/>
        <v>308000</v>
      </c>
      <c r="V38" s="53">
        <f t="shared" si="46"/>
        <v>29500</v>
      </c>
      <c r="W38" s="53">
        <f t="shared" si="46"/>
        <v>138000</v>
      </c>
      <c r="X38" s="53">
        <f t="shared" si="46"/>
        <v>10400</v>
      </c>
      <c r="Y38" s="53">
        <f t="shared" si="46"/>
        <v>83300</v>
      </c>
      <c r="Z38" s="53">
        <f t="shared" si="46"/>
        <v>-1</v>
      </c>
      <c r="AA38" s="53">
        <f t="shared" si="46"/>
        <v>46500</v>
      </c>
      <c r="AB38" s="53">
        <f t="shared" si="46"/>
        <v>20000</v>
      </c>
      <c r="AC38" s="53">
        <f t="shared" si="46"/>
        <v>80800</v>
      </c>
      <c r="AD38" s="53">
        <f t="shared" si="46"/>
        <v>44500</v>
      </c>
      <c r="AE38" s="77">
        <f t="shared" si="46"/>
        <v>338000</v>
      </c>
      <c r="AF38" s="34">
        <f t="shared" si="12"/>
        <v>1.6365609374918872</v>
      </c>
      <c r="AG38" s="34">
        <f t="shared" si="13"/>
        <v>0</v>
      </c>
      <c r="AH38" s="34">
        <f t="shared" si="32"/>
        <v>2.0270094860305607</v>
      </c>
      <c r="AI38" s="34">
        <f t="shared" si="15"/>
        <v>1.2253438491373267</v>
      </c>
      <c r="AJ38" s="34">
        <f t="shared" si="16"/>
        <v>0.43198562817044739</v>
      </c>
      <c r="AK38" s="34">
        <f t="shared" si="17"/>
        <v>-4.1537079631773789E-5</v>
      </c>
      <c r="AL38" s="54">
        <f t="shared" si="18"/>
        <v>0.83074159263547576</v>
      </c>
      <c r="AM38" s="55">
        <f t="shared" si="19"/>
        <v>1.8484000436139336</v>
      </c>
      <c r="AN38" s="56">
        <f>SUM(AN37)</f>
        <v>40800</v>
      </c>
      <c r="AO38" s="56">
        <f t="shared" ref="AO38:BJ38" si="47">SUM(AO37)</f>
        <v>383000</v>
      </c>
      <c r="AP38" s="53">
        <f t="shared" si="0"/>
        <v>423800</v>
      </c>
      <c r="AQ38" s="66">
        <f t="shared" si="47"/>
        <v>0</v>
      </c>
      <c r="AR38" s="56">
        <f t="shared" si="47"/>
        <v>765000</v>
      </c>
      <c r="AS38" s="66">
        <f t="shared" si="1"/>
        <v>765000</v>
      </c>
      <c r="AT38" s="56">
        <f t="shared" si="47"/>
        <v>48900</v>
      </c>
      <c r="AU38" s="56">
        <f t="shared" si="47"/>
        <v>309000</v>
      </c>
      <c r="AV38" s="56">
        <f t="shared" si="2"/>
        <v>357900</v>
      </c>
      <c r="AW38" s="56">
        <f t="shared" si="47"/>
        <v>71700</v>
      </c>
      <c r="AX38" s="53">
        <f t="shared" si="47"/>
        <v>334000</v>
      </c>
      <c r="AY38" s="53">
        <f t="shared" si="3"/>
        <v>405700</v>
      </c>
      <c r="AZ38" s="56">
        <f t="shared" si="47"/>
        <v>68100</v>
      </c>
      <c r="BA38" s="56">
        <f t="shared" si="47"/>
        <v>545000</v>
      </c>
      <c r="BB38" s="56">
        <f t="shared" si="4"/>
        <v>613100</v>
      </c>
      <c r="BC38" s="56">
        <f t="shared" si="47"/>
        <v>-15.5</v>
      </c>
      <c r="BD38" s="56">
        <f t="shared" si="47"/>
        <v>719000</v>
      </c>
      <c r="BE38" s="56">
        <f t="shared" si="5"/>
        <v>718984.5</v>
      </c>
      <c r="BF38" s="56">
        <f t="shared" si="47"/>
        <v>84800</v>
      </c>
      <c r="BG38" s="56">
        <f t="shared" si="47"/>
        <v>343000</v>
      </c>
      <c r="BH38" s="56">
        <f t="shared" si="6"/>
        <v>427800</v>
      </c>
      <c r="BI38" s="56">
        <f t="shared" si="47"/>
        <v>44500</v>
      </c>
      <c r="BJ38" s="67">
        <f t="shared" si="47"/>
        <v>338000</v>
      </c>
      <c r="BK38" s="57">
        <f t="shared" si="7"/>
        <v>382500</v>
      </c>
      <c r="BL38" s="34">
        <f t="shared" si="20"/>
        <v>0.909738296944266</v>
      </c>
      <c r="BM38" s="34">
        <f t="shared" si="21"/>
        <v>0</v>
      </c>
      <c r="BN38" s="34">
        <f t="shared" si="22"/>
        <v>1.0903481058964364</v>
      </c>
      <c r="BO38" s="34">
        <f t="shared" si="23"/>
        <v>1.5987312718358793</v>
      </c>
      <c r="BP38" s="34">
        <f t="shared" si="24"/>
        <v>1.5184602456349146</v>
      </c>
      <c r="BQ38" s="34">
        <f t="shared" si="25"/>
        <v>-3.4561136280970888E-4</v>
      </c>
      <c r="BR38" s="34">
        <f t="shared" si="26"/>
        <v>1.8908286171782784</v>
      </c>
      <c r="BS38" s="34">
        <f t="shared" si="27"/>
        <v>0.99223907387303523</v>
      </c>
      <c r="BT38" s="54">
        <f t="shared" si="8"/>
        <v>1.22295229244114</v>
      </c>
    </row>
    <row r="39" spans="1:72" x14ac:dyDescent="0.25">
      <c r="A39" s="42" t="s">
        <v>7</v>
      </c>
      <c r="B39" s="42" t="s">
        <v>8</v>
      </c>
      <c r="C39" s="43" t="s">
        <v>22</v>
      </c>
      <c r="D39" s="42" t="s">
        <v>23</v>
      </c>
      <c r="E39" s="42" t="s">
        <v>24</v>
      </c>
      <c r="F39" s="43">
        <v>39.270000000000003</v>
      </c>
      <c r="G39" s="43">
        <v>20.75</v>
      </c>
      <c r="H39" s="43" t="s">
        <v>12</v>
      </c>
      <c r="I39" s="43" t="s">
        <v>12</v>
      </c>
      <c r="J39" s="43" t="s">
        <v>12</v>
      </c>
      <c r="K39" s="43">
        <v>20.75</v>
      </c>
      <c r="L39" s="43" t="s">
        <v>12</v>
      </c>
      <c r="M39" s="43" t="s">
        <v>12</v>
      </c>
      <c r="N39" s="43" t="s">
        <v>12</v>
      </c>
      <c r="O39" s="44">
        <v>8.99</v>
      </c>
      <c r="P39" s="45">
        <v>0</v>
      </c>
      <c r="Q39" s="45">
        <v>416000</v>
      </c>
      <c r="R39" s="45">
        <v>0</v>
      </c>
      <c r="S39" s="45">
        <v>654</v>
      </c>
      <c r="T39" s="45">
        <v>0</v>
      </c>
      <c r="U39" s="45">
        <v>430000</v>
      </c>
      <c r="V39" s="46">
        <v>12600</v>
      </c>
      <c r="W39" s="45">
        <v>120000</v>
      </c>
      <c r="X39" s="45">
        <v>0</v>
      </c>
      <c r="Y39" s="45">
        <v>12800</v>
      </c>
      <c r="Z39" s="45">
        <v>0</v>
      </c>
      <c r="AA39" s="45">
        <v>17300</v>
      </c>
      <c r="AB39" s="46">
        <v>4080</v>
      </c>
      <c r="AC39" s="45">
        <v>70500</v>
      </c>
      <c r="AD39" s="45">
        <v>44000</v>
      </c>
      <c r="AE39" s="47">
        <v>377000</v>
      </c>
      <c r="AF39" s="29">
        <f t="shared" si="12"/>
        <v>0</v>
      </c>
      <c r="AG39" s="29">
        <f t="shared" si="13"/>
        <v>0</v>
      </c>
      <c r="AH39" s="29">
        <f t="shared" si="32"/>
        <v>0</v>
      </c>
      <c r="AI39" s="29">
        <f t="shared" si="15"/>
        <v>1.6611733684904417</v>
      </c>
      <c r="AJ39" s="29">
        <f t="shared" si="16"/>
        <v>0</v>
      </c>
      <c r="AK39" s="29">
        <f t="shared" si="17"/>
        <v>0</v>
      </c>
      <c r="AL39" s="32">
        <f t="shared" si="18"/>
        <v>0.53790375741595253</v>
      </c>
      <c r="AM39" s="48">
        <f t="shared" si="19"/>
        <v>5.8009228740936054</v>
      </c>
      <c r="AN39" s="46">
        <v>0</v>
      </c>
      <c r="AO39" s="46">
        <v>290000</v>
      </c>
      <c r="AP39" s="45">
        <f t="shared" si="0"/>
        <v>290000</v>
      </c>
      <c r="AQ39" s="58">
        <v>0</v>
      </c>
      <c r="AR39" s="46">
        <v>167000</v>
      </c>
      <c r="AS39" s="58">
        <f t="shared" si="1"/>
        <v>167000</v>
      </c>
      <c r="AT39" s="46">
        <v>0</v>
      </c>
      <c r="AU39" s="46">
        <v>432000</v>
      </c>
      <c r="AV39" s="46">
        <f t="shared" si="2"/>
        <v>432000</v>
      </c>
      <c r="AW39" s="46">
        <v>72300</v>
      </c>
      <c r="AX39" s="45">
        <v>692000</v>
      </c>
      <c r="AY39" s="45">
        <f t="shared" si="3"/>
        <v>764300</v>
      </c>
      <c r="AZ39" s="45">
        <v>10500</v>
      </c>
      <c r="BA39" s="46">
        <v>39200</v>
      </c>
      <c r="BB39" s="46">
        <f t="shared" si="4"/>
        <v>49700</v>
      </c>
      <c r="BC39" s="46">
        <v>8000</v>
      </c>
      <c r="BD39" s="46">
        <v>801000</v>
      </c>
      <c r="BE39" s="46">
        <f t="shared" si="5"/>
        <v>809000</v>
      </c>
      <c r="BF39" s="46">
        <v>16300</v>
      </c>
      <c r="BG39" s="46">
        <v>282000</v>
      </c>
      <c r="BH39" s="46">
        <f t="shared" si="6"/>
        <v>298300</v>
      </c>
      <c r="BI39" s="46">
        <v>44000</v>
      </c>
      <c r="BJ39" s="60">
        <v>377000</v>
      </c>
      <c r="BK39" s="49">
        <f t="shared" si="7"/>
        <v>421000</v>
      </c>
      <c r="BL39" s="29">
        <f t="shared" si="20"/>
        <v>0</v>
      </c>
      <c r="BM39" s="29">
        <f t="shared" si="21"/>
        <v>0</v>
      </c>
      <c r="BN39" s="29">
        <f t="shared" si="22"/>
        <v>0</v>
      </c>
      <c r="BO39" s="29">
        <f t="shared" si="23"/>
        <v>3.8279285241561878</v>
      </c>
      <c r="BP39" s="29">
        <f t="shared" si="24"/>
        <v>0.5559232296492389</v>
      </c>
      <c r="BQ39" s="29">
        <f t="shared" si="25"/>
        <v>0.42356055592322966</v>
      </c>
      <c r="BR39" s="29">
        <f t="shared" si="26"/>
        <v>0.86300463269358041</v>
      </c>
      <c r="BS39" s="29">
        <f t="shared" si="27"/>
        <v>2.329583057577763</v>
      </c>
      <c r="BT39" s="35">
        <f t="shared" si="8"/>
        <v>1.0899031811894881</v>
      </c>
    </row>
    <row r="40" spans="1:72" x14ac:dyDescent="0.25">
      <c r="A40" s="42" t="s">
        <v>37</v>
      </c>
      <c r="B40" s="42" t="s">
        <v>38</v>
      </c>
      <c r="C40" s="43" t="s">
        <v>42</v>
      </c>
      <c r="D40" s="42" t="s">
        <v>23</v>
      </c>
      <c r="E40" s="42" t="s">
        <v>24</v>
      </c>
      <c r="F40" s="43">
        <v>39.270000000000003</v>
      </c>
      <c r="G40" s="43">
        <v>20.75</v>
      </c>
      <c r="H40" s="43" t="s">
        <v>12</v>
      </c>
      <c r="I40" s="43" t="s">
        <v>12</v>
      </c>
      <c r="J40" s="43" t="s">
        <v>12</v>
      </c>
      <c r="K40" s="43">
        <v>20.75</v>
      </c>
      <c r="L40" s="43" t="s">
        <v>12</v>
      </c>
      <c r="M40" s="43" t="s">
        <v>12</v>
      </c>
      <c r="N40" s="43" t="s">
        <v>12</v>
      </c>
      <c r="O40" s="44">
        <v>8.99</v>
      </c>
      <c r="P40" s="45">
        <v>0</v>
      </c>
      <c r="Q40" s="45">
        <v>556000</v>
      </c>
      <c r="R40" s="45">
        <v>0</v>
      </c>
      <c r="S40" s="45">
        <v>654</v>
      </c>
      <c r="T40" s="45">
        <v>0</v>
      </c>
      <c r="U40" s="45">
        <v>606000</v>
      </c>
      <c r="V40" s="46">
        <v>12600</v>
      </c>
      <c r="W40" s="45">
        <v>179000</v>
      </c>
      <c r="X40" s="45">
        <v>0</v>
      </c>
      <c r="Y40" s="45">
        <v>17800</v>
      </c>
      <c r="Z40" s="45">
        <v>0</v>
      </c>
      <c r="AA40" s="45">
        <v>21600</v>
      </c>
      <c r="AB40" s="46">
        <v>4080</v>
      </c>
      <c r="AC40" s="45">
        <v>91200</v>
      </c>
      <c r="AD40" s="45">
        <v>44000</v>
      </c>
      <c r="AE40" s="47">
        <v>541000</v>
      </c>
      <c r="AF40" s="29">
        <f t="shared" si="12"/>
        <v>0</v>
      </c>
      <c r="AG40" s="29">
        <f t="shared" si="13"/>
        <v>0</v>
      </c>
      <c r="AH40" s="29">
        <f t="shared" si="32"/>
        <v>0</v>
      </c>
      <c r="AI40" s="29">
        <f t="shared" si="15"/>
        <v>1.6611733684904417</v>
      </c>
      <c r="AJ40" s="29">
        <f t="shared" si="16"/>
        <v>0</v>
      </c>
      <c r="AK40" s="29">
        <f t="shared" si="17"/>
        <v>0</v>
      </c>
      <c r="AL40" s="32">
        <f t="shared" si="18"/>
        <v>0.53790375741595253</v>
      </c>
      <c r="AM40" s="48">
        <f t="shared" si="19"/>
        <v>5.8009228740936054</v>
      </c>
      <c r="AN40" s="46">
        <v>0</v>
      </c>
      <c r="AO40" s="46">
        <v>291000</v>
      </c>
      <c r="AP40" s="45">
        <f t="shared" si="0"/>
        <v>291000</v>
      </c>
      <c r="AQ40" s="58">
        <v>0</v>
      </c>
      <c r="AR40" s="46">
        <v>8490</v>
      </c>
      <c r="AS40" s="58">
        <f t="shared" si="1"/>
        <v>8490</v>
      </c>
      <c r="AT40" s="46">
        <v>0</v>
      </c>
      <c r="AU40" s="46">
        <v>720000</v>
      </c>
      <c r="AV40" s="46">
        <f t="shared" si="2"/>
        <v>720000</v>
      </c>
      <c r="AW40" s="46">
        <v>89600</v>
      </c>
      <c r="AX40" s="45">
        <v>1270000</v>
      </c>
      <c r="AY40" s="45">
        <f t="shared" si="3"/>
        <v>1359600</v>
      </c>
      <c r="AZ40" s="45">
        <v>9500</v>
      </c>
      <c r="BA40" s="46">
        <v>53000</v>
      </c>
      <c r="BB40" s="46">
        <f t="shared" si="4"/>
        <v>62500</v>
      </c>
      <c r="BC40" s="46">
        <v>12500</v>
      </c>
      <c r="BD40" s="46">
        <v>122000</v>
      </c>
      <c r="BE40" s="46">
        <f t="shared" si="5"/>
        <v>134500</v>
      </c>
      <c r="BF40" s="46">
        <v>26100</v>
      </c>
      <c r="BG40" s="46">
        <v>583000</v>
      </c>
      <c r="BH40" s="46">
        <f t="shared" si="6"/>
        <v>609100</v>
      </c>
      <c r="BI40" s="46">
        <v>44000</v>
      </c>
      <c r="BJ40" s="60">
        <v>541000</v>
      </c>
      <c r="BK40" s="49">
        <f t="shared" si="7"/>
        <v>585000</v>
      </c>
      <c r="BL40" s="29">
        <f t="shared" si="20"/>
        <v>0</v>
      </c>
      <c r="BM40" s="29">
        <f t="shared" si="21"/>
        <v>0</v>
      </c>
      <c r="BN40" s="29">
        <f t="shared" si="22"/>
        <v>0</v>
      </c>
      <c r="BO40" s="29">
        <f t="shared" si="23"/>
        <v>3.9449642267473859</v>
      </c>
      <c r="BP40" s="29">
        <f t="shared" si="24"/>
        <v>0.41827187671986793</v>
      </c>
      <c r="BQ40" s="29">
        <f t="shared" si="25"/>
        <v>0.55035773252614195</v>
      </c>
      <c r="BR40" s="29">
        <f t="shared" si="26"/>
        <v>1.1491469455145844</v>
      </c>
      <c r="BS40" s="29">
        <f t="shared" si="27"/>
        <v>1.9372592184920199</v>
      </c>
      <c r="BT40" s="35">
        <f t="shared" si="8"/>
        <v>1.0279017857142858</v>
      </c>
    </row>
    <row r="41" spans="1:72" s="50" customFormat="1" x14ac:dyDescent="0.25">
      <c r="C41" s="51"/>
      <c r="E41" s="50" t="s">
        <v>205</v>
      </c>
      <c r="F41" s="51"/>
      <c r="G41" s="51"/>
      <c r="H41" s="51"/>
      <c r="I41" s="51"/>
      <c r="J41" s="51"/>
      <c r="K41" s="51"/>
      <c r="L41" s="51"/>
      <c r="M41" s="51"/>
      <c r="N41" s="51"/>
      <c r="O41" s="52"/>
      <c r="P41" s="53">
        <f>SUM(P39:P40)</f>
        <v>0</v>
      </c>
      <c r="Q41" s="53">
        <f t="shared" ref="Q41:AE41" si="48">SUM(Q39:Q40)</f>
        <v>972000</v>
      </c>
      <c r="R41" s="53">
        <f t="shared" si="48"/>
        <v>0</v>
      </c>
      <c r="S41" s="53">
        <f t="shared" si="48"/>
        <v>1308</v>
      </c>
      <c r="T41" s="53">
        <f t="shared" si="48"/>
        <v>0</v>
      </c>
      <c r="U41" s="53">
        <f t="shared" si="48"/>
        <v>1036000</v>
      </c>
      <c r="V41" s="53">
        <f t="shared" si="48"/>
        <v>25200</v>
      </c>
      <c r="W41" s="53">
        <f t="shared" si="48"/>
        <v>299000</v>
      </c>
      <c r="X41" s="53">
        <f t="shared" si="48"/>
        <v>0</v>
      </c>
      <c r="Y41" s="53">
        <f t="shared" si="48"/>
        <v>30600</v>
      </c>
      <c r="Z41" s="53">
        <f t="shared" si="48"/>
        <v>0</v>
      </c>
      <c r="AA41" s="53">
        <f t="shared" si="48"/>
        <v>38900</v>
      </c>
      <c r="AB41" s="53">
        <f t="shared" si="48"/>
        <v>8160</v>
      </c>
      <c r="AC41" s="53">
        <f t="shared" si="48"/>
        <v>161700</v>
      </c>
      <c r="AD41" s="53">
        <f t="shared" si="48"/>
        <v>88000</v>
      </c>
      <c r="AE41" s="77">
        <f t="shared" si="48"/>
        <v>918000</v>
      </c>
      <c r="AF41" s="34">
        <f t="shared" si="12"/>
        <v>0</v>
      </c>
      <c r="AG41" s="34">
        <f t="shared" si="13"/>
        <v>0</v>
      </c>
      <c r="AH41" s="34">
        <f t="shared" si="32"/>
        <v>0</v>
      </c>
      <c r="AI41" s="34">
        <f t="shared" si="15"/>
        <v>1.6611733684904417</v>
      </c>
      <c r="AJ41" s="34">
        <f t="shared" si="16"/>
        <v>0</v>
      </c>
      <c r="AK41" s="34">
        <f t="shared" si="17"/>
        <v>0</v>
      </c>
      <c r="AL41" s="54">
        <f t="shared" si="18"/>
        <v>0.53790375741595253</v>
      </c>
      <c r="AM41" s="55">
        <f t="shared" si="19"/>
        <v>5.8009228740936054</v>
      </c>
      <c r="AN41" s="56">
        <f>SUM(AN39:AN40)</f>
        <v>0</v>
      </c>
      <c r="AO41" s="56">
        <f t="shared" ref="AO41:BJ41" si="49">SUM(AO39:AO40)</f>
        <v>581000</v>
      </c>
      <c r="AP41" s="53">
        <f t="shared" si="0"/>
        <v>581000</v>
      </c>
      <c r="AQ41" s="66">
        <f t="shared" si="49"/>
        <v>0</v>
      </c>
      <c r="AR41" s="56">
        <f t="shared" si="49"/>
        <v>175490</v>
      </c>
      <c r="AS41" s="66">
        <f t="shared" si="1"/>
        <v>175490</v>
      </c>
      <c r="AT41" s="56">
        <f t="shared" si="49"/>
        <v>0</v>
      </c>
      <c r="AU41" s="56">
        <f t="shared" si="49"/>
        <v>1152000</v>
      </c>
      <c r="AV41" s="56">
        <f t="shared" si="2"/>
        <v>1152000</v>
      </c>
      <c r="AW41" s="56">
        <f t="shared" si="49"/>
        <v>161900</v>
      </c>
      <c r="AX41" s="53">
        <f t="shared" si="49"/>
        <v>1962000</v>
      </c>
      <c r="AY41" s="53">
        <f t="shared" si="3"/>
        <v>2123900</v>
      </c>
      <c r="AZ41" s="56">
        <f t="shared" si="49"/>
        <v>20000</v>
      </c>
      <c r="BA41" s="56">
        <f t="shared" si="49"/>
        <v>92200</v>
      </c>
      <c r="BB41" s="56">
        <f t="shared" si="4"/>
        <v>112200</v>
      </c>
      <c r="BC41" s="56">
        <f t="shared" si="49"/>
        <v>20500</v>
      </c>
      <c r="BD41" s="56">
        <f t="shared" si="49"/>
        <v>923000</v>
      </c>
      <c r="BE41" s="56">
        <f t="shared" si="5"/>
        <v>943500</v>
      </c>
      <c r="BF41" s="56">
        <f t="shared" si="49"/>
        <v>42400</v>
      </c>
      <c r="BG41" s="56">
        <f t="shared" si="49"/>
        <v>865000</v>
      </c>
      <c r="BH41" s="56">
        <f t="shared" si="6"/>
        <v>907400</v>
      </c>
      <c r="BI41" s="56">
        <f t="shared" si="49"/>
        <v>88000</v>
      </c>
      <c r="BJ41" s="67">
        <f t="shared" si="49"/>
        <v>918000</v>
      </c>
      <c r="BK41" s="57">
        <f t="shared" si="7"/>
        <v>1006000</v>
      </c>
      <c r="BL41" s="34">
        <f t="shared" si="20"/>
        <v>0</v>
      </c>
      <c r="BM41" s="34">
        <f t="shared" si="21"/>
        <v>0</v>
      </c>
      <c r="BN41" s="34">
        <f t="shared" si="22"/>
        <v>0</v>
      </c>
      <c r="BO41" s="34">
        <f t="shared" si="23"/>
        <v>3.8918269230769229</v>
      </c>
      <c r="BP41" s="34">
        <f t="shared" si="24"/>
        <v>0.48076923076923078</v>
      </c>
      <c r="BQ41" s="34">
        <f t="shared" si="25"/>
        <v>0.49278846153846156</v>
      </c>
      <c r="BR41" s="34">
        <f t="shared" si="26"/>
        <v>1.0192307692307692</v>
      </c>
      <c r="BS41" s="34">
        <f t="shared" si="27"/>
        <v>2.1153846153846154</v>
      </c>
      <c r="BT41" s="54">
        <f t="shared" si="8"/>
        <v>1.0555898702903026</v>
      </c>
    </row>
    <row r="42" spans="1:72" s="137" customFormat="1" ht="30" x14ac:dyDescent="0.25">
      <c r="A42" s="137" t="s">
        <v>118</v>
      </c>
      <c r="B42" s="137" t="s">
        <v>119</v>
      </c>
      <c r="C42" s="280" t="s">
        <v>124</v>
      </c>
      <c r="D42" s="137" t="s">
        <v>125</v>
      </c>
      <c r="E42" s="68" t="s">
        <v>126</v>
      </c>
      <c r="F42" s="280">
        <v>20.91</v>
      </c>
      <c r="G42" s="280">
        <v>69.97</v>
      </c>
      <c r="H42" s="280">
        <v>69.97</v>
      </c>
      <c r="I42" s="280" t="s">
        <v>12</v>
      </c>
      <c r="J42" s="280" t="s">
        <v>12</v>
      </c>
      <c r="K42" s="280" t="s">
        <v>12</v>
      </c>
      <c r="L42" s="280" t="s">
        <v>12</v>
      </c>
      <c r="M42" s="280" t="s">
        <v>12</v>
      </c>
      <c r="N42" s="280" t="s">
        <v>12</v>
      </c>
      <c r="O42" s="296" t="s">
        <v>12</v>
      </c>
      <c r="P42" s="58">
        <v>342000</v>
      </c>
      <c r="Q42" s="58">
        <v>669000</v>
      </c>
      <c r="R42" s="58">
        <v>6050</v>
      </c>
      <c r="S42" s="58">
        <v>-1</v>
      </c>
      <c r="T42" s="58">
        <v>21400</v>
      </c>
      <c r="U42" s="58">
        <v>184000</v>
      </c>
      <c r="V42" s="297">
        <v>1510</v>
      </c>
      <c r="W42" s="58">
        <v>59800</v>
      </c>
      <c r="X42" s="58">
        <v>17500</v>
      </c>
      <c r="Y42" s="58">
        <v>41600</v>
      </c>
      <c r="Z42" s="58">
        <v>0</v>
      </c>
      <c r="AA42" s="58">
        <v>33700</v>
      </c>
      <c r="AB42" s="297">
        <v>0</v>
      </c>
      <c r="AC42" s="58">
        <v>27400</v>
      </c>
      <c r="AD42" s="58">
        <v>9810</v>
      </c>
      <c r="AE42" s="298">
        <v>353000</v>
      </c>
      <c r="AF42" s="32">
        <f t="shared" si="12"/>
        <v>6.8697115022472195</v>
      </c>
      <c r="AG42" s="32">
        <f t="shared" si="13"/>
        <v>0.12152559821226806</v>
      </c>
      <c r="AH42" s="32">
        <f t="shared" si="32"/>
        <v>0.42985914078389031</v>
      </c>
      <c r="AI42" s="32">
        <f t="shared" si="15"/>
        <v>3.0331182363723102E-2</v>
      </c>
      <c r="AJ42" s="32">
        <f t="shared" si="16"/>
        <v>0.35152032540738692</v>
      </c>
      <c r="AK42" s="32">
        <f t="shared" si="17"/>
        <v>0</v>
      </c>
      <c r="AL42" s="32">
        <f t="shared" si="18"/>
        <v>0</v>
      </c>
      <c r="AM42" s="48">
        <f t="shared" si="19"/>
        <v>0.19705225098551235</v>
      </c>
      <c r="AN42" s="297">
        <v>182000</v>
      </c>
      <c r="AO42" s="297">
        <v>357000</v>
      </c>
      <c r="AP42" s="33">
        <f t="shared" si="0"/>
        <v>539000</v>
      </c>
      <c r="AQ42" s="297">
        <v>116000</v>
      </c>
      <c r="AR42" s="297">
        <f>SUM(AP42:AQ42)</f>
        <v>655000</v>
      </c>
      <c r="AS42" s="58">
        <f>SUM(AQ42:AR42)</f>
        <v>771000</v>
      </c>
      <c r="AT42" s="297">
        <v>36700</v>
      </c>
      <c r="AU42" s="297">
        <v>317000</v>
      </c>
      <c r="AV42" s="297">
        <f t="shared" si="2"/>
        <v>353700</v>
      </c>
      <c r="AW42" s="297">
        <v>8590</v>
      </c>
      <c r="AX42" s="58">
        <v>341000</v>
      </c>
      <c r="AY42" s="58">
        <f t="shared" si="3"/>
        <v>349590</v>
      </c>
      <c r="AZ42" s="58">
        <v>121000</v>
      </c>
      <c r="BA42" s="297">
        <v>289000</v>
      </c>
      <c r="BB42" s="297">
        <f t="shared" si="4"/>
        <v>410000</v>
      </c>
      <c r="BC42" s="58">
        <f>SUM(AN42:AO42)</f>
        <v>539000</v>
      </c>
      <c r="BD42" s="58">
        <v>1550000</v>
      </c>
      <c r="BE42" s="76">
        <f t="shared" si="5"/>
        <v>2089000</v>
      </c>
      <c r="BF42" s="297">
        <v>0</v>
      </c>
      <c r="BG42" s="297">
        <v>283000</v>
      </c>
      <c r="BH42" s="297">
        <f t="shared" si="6"/>
        <v>283000</v>
      </c>
      <c r="BI42" s="297">
        <v>9810</v>
      </c>
      <c r="BJ42" s="299">
        <v>353000</v>
      </c>
      <c r="BK42" s="300">
        <f t="shared" si="7"/>
        <v>362810</v>
      </c>
      <c r="BL42" s="32">
        <f>AN42/AVERAGE(AN42,BD42,AT42,AW42,AZ42,AP42,BF42,BI42)</f>
        <v>0.59498998814923787</v>
      </c>
      <c r="BM42" s="32">
        <f>BD42/AVERAGE(AN42,BD42,AT42,AW42,AZ42,AP42,BF42,BI42)</f>
        <v>5.0672224265457073</v>
      </c>
      <c r="BN42" s="32">
        <f>AT42/AVERAGE(AN42,BD42,AT42,AW42,AZ42,AP42,BF42,BI42)</f>
        <v>0.1199787503575661</v>
      </c>
      <c r="BO42" s="32">
        <f>AW42/AVERAGE(AN42,BD42,AT42,AW42,AZ42,AP42,BF42,BI42)</f>
        <v>2.8082219770340405E-2</v>
      </c>
      <c r="BP42" s="32">
        <f>AZ42/AVERAGE(AN42,BD42,AT42,AW42,AZ42,AP42,BF42,BI42)</f>
        <v>0.39557026684647134</v>
      </c>
      <c r="BQ42" s="32">
        <f>AP42/AVERAGE(AN42,BD42,AT42,AW42,AZ42,AP42,BF42,BI42)</f>
        <v>1.7620857341342815</v>
      </c>
      <c r="BR42" s="32">
        <f>BF42/AVERAGE(AN42,BD42,AT42,AW42,AZ42,AP42,BF42,BI42)</f>
        <v>0</v>
      </c>
      <c r="BS42" s="32">
        <f>BI42/AVERAGE(AN42,BD42,AT42,AW42,AZ42,AP42,BF42,BI42)</f>
        <v>3.207061419639573E-2</v>
      </c>
      <c r="BT42" s="35">
        <f>(BI42+BF42+AP42+AZ42)/(AW42+AT42+BD42+AN42)</f>
        <v>0.37687152912580391</v>
      </c>
    </row>
    <row r="43" spans="1:72" s="50" customFormat="1" x14ac:dyDescent="0.25">
      <c r="C43" s="51"/>
      <c r="E43" s="50" t="s">
        <v>205</v>
      </c>
      <c r="F43" s="51"/>
      <c r="G43" s="51"/>
      <c r="H43" s="51"/>
      <c r="I43" s="51"/>
      <c r="J43" s="51"/>
      <c r="K43" s="51"/>
      <c r="L43" s="51"/>
      <c r="M43" s="51"/>
      <c r="N43" s="51"/>
      <c r="O43" s="52"/>
      <c r="P43" s="53">
        <f>SUM(P42)</f>
        <v>342000</v>
      </c>
      <c r="Q43" s="53">
        <f t="shared" ref="Q43:V43" si="50">SUM(Q42)</f>
        <v>669000</v>
      </c>
      <c r="R43" s="53">
        <f t="shared" si="50"/>
        <v>6050</v>
      </c>
      <c r="S43" s="53">
        <f t="shared" si="50"/>
        <v>-1</v>
      </c>
      <c r="T43" s="53">
        <f t="shared" si="50"/>
        <v>21400</v>
      </c>
      <c r="U43" s="53">
        <f t="shared" si="50"/>
        <v>184000</v>
      </c>
      <c r="V43" s="53">
        <f t="shared" si="50"/>
        <v>1510</v>
      </c>
      <c r="W43" s="53">
        <f t="shared" ref="W43:AE43" si="51">SUM(W42)</f>
        <v>59800</v>
      </c>
      <c r="X43" s="53">
        <f t="shared" si="51"/>
        <v>17500</v>
      </c>
      <c r="Y43" s="53">
        <f t="shared" si="51"/>
        <v>41600</v>
      </c>
      <c r="Z43" s="53">
        <f t="shared" si="51"/>
        <v>0</v>
      </c>
      <c r="AA43" s="53">
        <f t="shared" si="51"/>
        <v>33700</v>
      </c>
      <c r="AB43" s="53">
        <f t="shared" si="51"/>
        <v>0</v>
      </c>
      <c r="AC43" s="53">
        <f t="shared" si="51"/>
        <v>27400</v>
      </c>
      <c r="AD43" s="53">
        <f t="shared" si="51"/>
        <v>9810</v>
      </c>
      <c r="AE43" s="77">
        <f t="shared" si="51"/>
        <v>353000</v>
      </c>
      <c r="AF43" s="34">
        <f t="shared" si="12"/>
        <v>6.8697115022472195</v>
      </c>
      <c r="AG43" s="34">
        <f t="shared" si="13"/>
        <v>0.12152559821226806</v>
      </c>
      <c r="AH43" s="34">
        <f t="shared" si="32"/>
        <v>0.42985914078389031</v>
      </c>
      <c r="AI43" s="34">
        <f t="shared" si="15"/>
        <v>3.0331182363723102E-2</v>
      </c>
      <c r="AJ43" s="34">
        <f t="shared" si="16"/>
        <v>0.35152032540738692</v>
      </c>
      <c r="AK43" s="34">
        <f t="shared" si="17"/>
        <v>0</v>
      </c>
      <c r="AL43" s="54">
        <f t="shared" si="18"/>
        <v>0</v>
      </c>
      <c r="AM43" s="55">
        <f t="shared" si="19"/>
        <v>0.19705225098551235</v>
      </c>
      <c r="AN43" s="56">
        <f>SUM(AN42)</f>
        <v>182000</v>
      </c>
      <c r="AO43" s="56">
        <f t="shared" ref="AO43:BJ43" si="52">SUM(AO42)</f>
        <v>357000</v>
      </c>
      <c r="AP43" s="53">
        <f t="shared" si="0"/>
        <v>539000</v>
      </c>
      <c r="AQ43" s="66">
        <f>SUM(AQ42)</f>
        <v>116000</v>
      </c>
      <c r="AR43" s="56">
        <f>SUM(AR42)</f>
        <v>655000</v>
      </c>
      <c r="AS43" s="66">
        <f t="shared" si="1"/>
        <v>771000</v>
      </c>
      <c r="AT43" s="56">
        <f t="shared" si="52"/>
        <v>36700</v>
      </c>
      <c r="AU43" s="56">
        <f t="shared" si="52"/>
        <v>317000</v>
      </c>
      <c r="AV43" s="56">
        <f t="shared" si="2"/>
        <v>353700</v>
      </c>
      <c r="AW43" s="56">
        <f t="shared" si="52"/>
        <v>8590</v>
      </c>
      <c r="AX43" s="53">
        <f t="shared" si="52"/>
        <v>341000</v>
      </c>
      <c r="AY43" s="53">
        <f t="shared" si="3"/>
        <v>349590</v>
      </c>
      <c r="AZ43" s="56">
        <f t="shared" si="52"/>
        <v>121000</v>
      </c>
      <c r="BA43" s="56">
        <f t="shared" si="52"/>
        <v>289000</v>
      </c>
      <c r="BB43" s="56">
        <f t="shared" si="4"/>
        <v>410000</v>
      </c>
      <c r="BC43" s="56">
        <f>SUM(BC42)</f>
        <v>539000</v>
      </c>
      <c r="BD43" s="56">
        <f>SUM(BD42)</f>
        <v>1550000</v>
      </c>
      <c r="BE43" s="56">
        <f t="shared" si="5"/>
        <v>2089000</v>
      </c>
      <c r="BF43" s="56">
        <f t="shared" si="52"/>
        <v>0</v>
      </c>
      <c r="BG43" s="56">
        <f t="shared" si="52"/>
        <v>283000</v>
      </c>
      <c r="BH43" s="56">
        <f t="shared" si="6"/>
        <v>283000</v>
      </c>
      <c r="BI43" s="56">
        <f t="shared" si="52"/>
        <v>9810</v>
      </c>
      <c r="BJ43" s="67">
        <f t="shared" si="52"/>
        <v>353000</v>
      </c>
      <c r="BK43" s="57">
        <f t="shared" si="7"/>
        <v>362810</v>
      </c>
      <c r="BL43" s="34">
        <f t="shared" si="20"/>
        <v>1.4371730332642385</v>
      </c>
      <c r="BM43" s="34">
        <f t="shared" si="21"/>
        <v>0.91600039482775641</v>
      </c>
      <c r="BN43" s="34">
        <f t="shared" si="22"/>
        <v>0.28980357319119532</v>
      </c>
      <c r="BO43" s="34">
        <f t="shared" si="23"/>
        <v>6.783140854802093E-2</v>
      </c>
      <c r="BP43" s="34">
        <f t="shared" si="24"/>
        <v>0.9554831704668838</v>
      </c>
      <c r="BQ43" s="34">
        <f t="shared" si="25"/>
        <v>4.2562432138979371</v>
      </c>
      <c r="BR43" s="34">
        <f t="shared" si="26"/>
        <v>0</v>
      </c>
      <c r="BS43" s="34">
        <f t="shared" si="27"/>
        <v>7.7465205803968012E-2</v>
      </c>
      <c r="BT43" s="54">
        <f t="shared" si="8"/>
        <v>1.9511491741676135</v>
      </c>
    </row>
    <row r="44" spans="1:72" s="137" customFormat="1" ht="45" x14ac:dyDescent="0.25">
      <c r="A44" s="137" t="s">
        <v>7</v>
      </c>
      <c r="B44" s="137" t="s">
        <v>8</v>
      </c>
      <c r="C44" s="280" t="s">
        <v>13</v>
      </c>
      <c r="D44" s="137" t="s">
        <v>14</v>
      </c>
      <c r="E44" s="68" t="s">
        <v>15</v>
      </c>
      <c r="F44" s="280">
        <v>33.32</v>
      </c>
      <c r="G44" s="280">
        <v>20.02</v>
      </c>
      <c r="H44" s="280">
        <v>20.02</v>
      </c>
      <c r="I44" s="280" t="s">
        <v>12</v>
      </c>
      <c r="J44" s="280" t="s">
        <v>12</v>
      </c>
      <c r="K44" s="280" t="s">
        <v>12</v>
      </c>
      <c r="L44" s="280" t="s">
        <v>12</v>
      </c>
      <c r="M44" s="280" t="s">
        <v>12</v>
      </c>
      <c r="N44" s="280" t="s">
        <v>12</v>
      </c>
      <c r="O44" s="296" t="s">
        <v>12</v>
      </c>
      <c r="P44" s="58">
        <v>164000</v>
      </c>
      <c r="Q44" s="58">
        <v>2540000</v>
      </c>
      <c r="R44" s="58">
        <v>-1</v>
      </c>
      <c r="S44" s="58">
        <v>30100</v>
      </c>
      <c r="T44" s="58">
        <v>35200</v>
      </c>
      <c r="U44" s="58">
        <v>2110000</v>
      </c>
      <c r="V44" s="297">
        <v>27700</v>
      </c>
      <c r="W44" s="58">
        <v>374000</v>
      </c>
      <c r="X44" s="58">
        <v>28900</v>
      </c>
      <c r="Y44" s="58">
        <v>600000</v>
      </c>
      <c r="Z44" s="58">
        <v>10800</v>
      </c>
      <c r="AA44" s="58">
        <v>163000</v>
      </c>
      <c r="AB44" s="297">
        <v>33100</v>
      </c>
      <c r="AC44" s="58">
        <v>466000</v>
      </c>
      <c r="AD44" s="58">
        <v>79700</v>
      </c>
      <c r="AE44" s="298">
        <v>2210000</v>
      </c>
      <c r="AF44" s="32">
        <f t="shared" si="12"/>
        <v>3.4581008384313083</v>
      </c>
      <c r="AG44" s="32">
        <f t="shared" si="13"/>
        <v>-2.1085980722142123E-5</v>
      </c>
      <c r="AH44" s="32">
        <f t="shared" si="32"/>
        <v>0.74222652141940282</v>
      </c>
      <c r="AI44" s="32">
        <f t="shared" si="15"/>
        <v>0.58408166600333689</v>
      </c>
      <c r="AJ44" s="32">
        <f t="shared" si="16"/>
        <v>0.60938484286990746</v>
      </c>
      <c r="AK44" s="32">
        <f t="shared" si="17"/>
        <v>0.22772859179913496</v>
      </c>
      <c r="AL44" s="32">
        <f t="shared" si="18"/>
        <v>0.69794596190290437</v>
      </c>
      <c r="AM44" s="48">
        <f t="shared" si="19"/>
        <v>1.6805526635547274</v>
      </c>
      <c r="AN44" s="297">
        <v>114000</v>
      </c>
      <c r="AO44" s="297">
        <v>1770000</v>
      </c>
      <c r="AP44" s="58">
        <f t="shared" si="0"/>
        <v>1884000</v>
      </c>
      <c r="AQ44" s="58">
        <v>256</v>
      </c>
      <c r="AR44" s="297">
        <v>7710000</v>
      </c>
      <c r="AS44" s="58">
        <f t="shared" si="1"/>
        <v>7710256</v>
      </c>
      <c r="AT44" s="297">
        <v>35400</v>
      </c>
      <c r="AU44" s="297">
        <v>2120000</v>
      </c>
      <c r="AV44" s="297">
        <f t="shared" si="2"/>
        <v>2155400</v>
      </c>
      <c r="AW44" s="297">
        <v>160000</v>
      </c>
      <c r="AX44" s="58">
        <v>2150000</v>
      </c>
      <c r="AY44" s="58">
        <f t="shared" si="3"/>
        <v>2310000</v>
      </c>
      <c r="AZ44" s="58">
        <v>88300</v>
      </c>
      <c r="BA44" s="297">
        <v>1830000</v>
      </c>
      <c r="BB44" s="297">
        <f t="shared" si="4"/>
        <v>1918300</v>
      </c>
      <c r="BC44" s="297">
        <v>502000</v>
      </c>
      <c r="BD44" s="297">
        <v>7550000</v>
      </c>
      <c r="BE44" s="297">
        <f t="shared" si="5"/>
        <v>8052000</v>
      </c>
      <c r="BF44" s="297">
        <v>133000</v>
      </c>
      <c r="BG44" s="297">
        <v>1860000</v>
      </c>
      <c r="BH44" s="297">
        <f t="shared" si="6"/>
        <v>1993000</v>
      </c>
      <c r="BI44" s="297">
        <v>201700</v>
      </c>
      <c r="BJ44" s="299">
        <v>2210000</v>
      </c>
      <c r="BK44" s="300">
        <f t="shared" si="7"/>
        <v>2411700</v>
      </c>
      <c r="BL44" s="32">
        <f t="shared" si="20"/>
        <v>0.73866728870227816</v>
      </c>
      <c r="BM44" s="32">
        <f t="shared" si="21"/>
        <v>1.6587616307700284E-3</v>
      </c>
      <c r="BN44" s="32">
        <f t="shared" si="22"/>
        <v>0.22937563175491796</v>
      </c>
      <c r="BO44" s="32">
        <f t="shared" si="23"/>
        <v>1.0367260192312677</v>
      </c>
      <c r="BP44" s="32">
        <f t="shared" si="24"/>
        <v>0.57214317186325581</v>
      </c>
      <c r="BQ44" s="32">
        <f t="shared" si="25"/>
        <v>3.2527278853381021</v>
      </c>
      <c r="BR44" s="32">
        <f t="shared" si="26"/>
        <v>0.86177850348599128</v>
      </c>
      <c r="BS44" s="32">
        <f t="shared" si="27"/>
        <v>1.3069227379934167</v>
      </c>
      <c r="BT44" s="35">
        <f t="shared" si="8"/>
        <v>2.9871857803498076</v>
      </c>
    </row>
    <row r="45" spans="1:72" s="50" customFormat="1" x14ac:dyDescent="0.25">
      <c r="C45" s="51"/>
      <c r="E45" s="50" t="s">
        <v>205</v>
      </c>
      <c r="F45" s="51"/>
      <c r="G45" s="51"/>
      <c r="H45" s="51"/>
      <c r="I45" s="51"/>
      <c r="J45" s="51"/>
      <c r="K45" s="51"/>
      <c r="L45" s="51"/>
      <c r="M45" s="51"/>
      <c r="N45" s="51"/>
      <c r="O45" s="52"/>
      <c r="P45" s="53">
        <f>SUM(P44)</f>
        <v>164000</v>
      </c>
      <c r="Q45" s="53">
        <f t="shared" ref="Q45:X45" si="53">SUM(Q44)</f>
        <v>2540000</v>
      </c>
      <c r="R45" s="53">
        <f t="shared" si="53"/>
        <v>-1</v>
      </c>
      <c r="S45" s="53">
        <f t="shared" si="53"/>
        <v>30100</v>
      </c>
      <c r="T45" s="53">
        <f t="shared" si="53"/>
        <v>35200</v>
      </c>
      <c r="U45" s="53">
        <f t="shared" si="53"/>
        <v>2110000</v>
      </c>
      <c r="V45" s="53">
        <f t="shared" si="53"/>
        <v>27700</v>
      </c>
      <c r="W45" s="53">
        <f t="shared" si="53"/>
        <v>374000</v>
      </c>
      <c r="X45" s="53">
        <f t="shared" si="53"/>
        <v>28900</v>
      </c>
      <c r="Y45" s="53">
        <f t="shared" ref="Y45:AE45" si="54">SUM(Y44)</f>
        <v>600000</v>
      </c>
      <c r="Z45" s="53">
        <f t="shared" si="54"/>
        <v>10800</v>
      </c>
      <c r="AA45" s="53">
        <f t="shared" si="54"/>
        <v>163000</v>
      </c>
      <c r="AB45" s="53">
        <f t="shared" si="54"/>
        <v>33100</v>
      </c>
      <c r="AC45" s="53">
        <f t="shared" si="54"/>
        <v>466000</v>
      </c>
      <c r="AD45" s="53">
        <f t="shared" si="54"/>
        <v>79700</v>
      </c>
      <c r="AE45" s="77">
        <f t="shared" si="54"/>
        <v>2210000</v>
      </c>
      <c r="AF45" s="34">
        <f t="shared" si="12"/>
        <v>3.4581008384313083</v>
      </c>
      <c r="AG45" s="34">
        <f t="shared" si="13"/>
        <v>-2.1085980722142123E-5</v>
      </c>
      <c r="AH45" s="34">
        <f t="shared" si="32"/>
        <v>0.74222652141940282</v>
      </c>
      <c r="AI45" s="34">
        <f t="shared" si="15"/>
        <v>0.58408166600333689</v>
      </c>
      <c r="AJ45" s="34">
        <f t="shared" si="16"/>
        <v>0.60938484286990746</v>
      </c>
      <c r="AK45" s="34">
        <f t="shared" si="17"/>
        <v>0.22772859179913496</v>
      </c>
      <c r="AL45" s="54">
        <f t="shared" si="18"/>
        <v>0.69794596190290437</v>
      </c>
      <c r="AM45" s="55">
        <f t="shared" si="19"/>
        <v>1.6805526635547274</v>
      </c>
      <c r="AN45" s="56">
        <f>SUM(AN44)</f>
        <v>114000</v>
      </c>
      <c r="AO45" s="56">
        <f t="shared" ref="AO45:BJ45" si="55">SUM(AO44)</f>
        <v>1770000</v>
      </c>
      <c r="AP45" s="53">
        <f t="shared" si="0"/>
        <v>1884000</v>
      </c>
      <c r="AQ45" s="66">
        <f t="shared" si="55"/>
        <v>256</v>
      </c>
      <c r="AR45" s="56">
        <f t="shared" si="55"/>
        <v>7710000</v>
      </c>
      <c r="AS45" s="66">
        <f t="shared" si="1"/>
        <v>7710256</v>
      </c>
      <c r="AT45" s="56">
        <f t="shared" si="55"/>
        <v>35400</v>
      </c>
      <c r="AU45" s="56">
        <f t="shared" si="55"/>
        <v>2120000</v>
      </c>
      <c r="AV45" s="56">
        <f t="shared" si="2"/>
        <v>2155400</v>
      </c>
      <c r="AW45" s="56">
        <f t="shared" si="55"/>
        <v>160000</v>
      </c>
      <c r="AX45" s="53">
        <f t="shared" si="55"/>
        <v>2150000</v>
      </c>
      <c r="AY45" s="53">
        <f t="shared" si="3"/>
        <v>2310000</v>
      </c>
      <c r="AZ45" s="56">
        <f t="shared" si="55"/>
        <v>88300</v>
      </c>
      <c r="BA45" s="56">
        <f t="shared" si="55"/>
        <v>1830000</v>
      </c>
      <c r="BB45" s="56">
        <f t="shared" si="4"/>
        <v>1918300</v>
      </c>
      <c r="BC45" s="56">
        <f t="shared" si="55"/>
        <v>502000</v>
      </c>
      <c r="BD45" s="56">
        <f t="shared" si="55"/>
        <v>7550000</v>
      </c>
      <c r="BE45" s="56">
        <f t="shared" si="5"/>
        <v>8052000</v>
      </c>
      <c r="BF45" s="56">
        <f t="shared" si="55"/>
        <v>133000</v>
      </c>
      <c r="BG45" s="56">
        <f t="shared" si="55"/>
        <v>1860000</v>
      </c>
      <c r="BH45" s="56">
        <f t="shared" si="6"/>
        <v>1993000</v>
      </c>
      <c r="BI45" s="56">
        <f t="shared" si="55"/>
        <v>201700</v>
      </c>
      <c r="BJ45" s="67">
        <f t="shared" si="55"/>
        <v>2210000</v>
      </c>
      <c r="BK45" s="57">
        <f t="shared" si="7"/>
        <v>2411700</v>
      </c>
      <c r="BL45" s="34">
        <f t="shared" si="20"/>
        <v>0.73866728870227816</v>
      </c>
      <c r="BM45" s="34">
        <f t="shared" si="21"/>
        <v>1.6587616307700284E-3</v>
      </c>
      <c r="BN45" s="34">
        <f t="shared" si="22"/>
        <v>0.22937563175491796</v>
      </c>
      <c r="BO45" s="34">
        <f t="shared" si="23"/>
        <v>1.0367260192312677</v>
      </c>
      <c r="BP45" s="34">
        <f t="shared" si="24"/>
        <v>0.57214317186325581</v>
      </c>
      <c r="BQ45" s="34">
        <f t="shared" si="25"/>
        <v>3.2527278853381021</v>
      </c>
      <c r="BR45" s="34">
        <f t="shared" si="26"/>
        <v>0.86177850348599128</v>
      </c>
      <c r="BS45" s="34">
        <f t="shared" si="27"/>
        <v>1.3069227379934167</v>
      </c>
      <c r="BT45" s="54">
        <f t="shared" si="8"/>
        <v>2.9871857803498076</v>
      </c>
    </row>
    <row r="46" spans="1:72" x14ac:dyDescent="0.25">
      <c r="A46" s="42" t="s">
        <v>50</v>
      </c>
      <c r="B46" s="42" t="s">
        <v>51</v>
      </c>
      <c r="C46" s="43" t="s">
        <v>61</v>
      </c>
      <c r="D46" s="42" t="s">
        <v>62</v>
      </c>
      <c r="E46" s="42" t="s">
        <v>63</v>
      </c>
      <c r="F46" s="43">
        <v>43.61</v>
      </c>
      <c r="G46" s="43">
        <v>1000</v>
      </c>
      <c r="H46" s="43">
        <v>1000</v>
      </c>
      <c r="I46" s="43">
        <v>1000</v>
      </c>
      <c r="J46" s="43" t="s">
        <v>12</v>
      </c>
      <c r="K46" s="43" t="s">
        <v>12</v>
      </c>
      <c r="L46" s="43" t="s">
        <v>12</v>
      </c>
      <c r="M46" s="43" t="s">
        <v>12</v>
      </c>
      <c r="N46" s="43" t="s">
        <v>12</v>
      </c>
      <c r="O46" s="44" t="s">
        <v>12</v>
      </c>
      <c r="P46" s="45">
        <v>9710</v>
      </c>
      <c r="Q46" s="45">
        <v>37200</v>
      </c>
      <c r="R46" s="45">
        <v>1550</v>
      </c>
      <c r="S46" s="45">
        <v>1770</v>
      </c>
      <c r="T46" s="45">
        <v>582</v>
      </c>
      <c r="U46" s="45">
        <v>13800</v>
      </c>
      <c r="V46" s="46">
        <v>0</v>
      </c>
      <c r="W46" s="45">
        <v>5700</v>
      </c>
      <c r="X46" s="45">
        <v>440</v>
      </c>
      <c r="Y46" s="45">
        <v>4310</v>
      </c>
      <c r="Z46" s="45">
        <v>2250</v>
      </c>
      <c r="AA46" s="45">
        <v>2010</v>
      </c>
      <c r="AB46" s="46">
        <v>0</v>
      </c>
      <c r="AC46" s="45">
        <v>3150</v>
      </c>
      <c r="AD46" s="45">
        <v>0</v>
      </c>
      <c r="AE46" s="47">
        <v>10700</v>
      </c>
      <c r="AF46" s="29">
        <f t="shared" si="12"/>
        <v>5.3454445361959815</v>
      </c>
      <c r="AG46" s="29">
        <f t="shared" si="13"/>
        <v>0.85328929259565101</v>
      </c>
      <c r="AH46" s="29">
        <f t="shared" si="32"/>
        <v>0.32039636663914123</v>
      </c>
      <c r="AI46" s="29">
        <f t="shared" si="15"/>
        <v>0</v>
      </c>
      <c r="AJ46" s="29">
        <f t="shared" si="16"/>
        <v>0.24222405725295898</v>
      </c>
      <c r="AK46" s="29">
        <f t="shared" si="17"/>
        <v>1.2386457473162675</v>
      </c>
      <c r="AL46" s="32">
        <f t="shared" si="18"/>
        <v>0</v>
      </c>
      <c r="AM46" s="48">
        <f t="shared" si="19"/>
        <v>0</v>
      </c>
      <c r="AN46" s="46">
        <v>2390</v>
      </c>
      <c r="AO46" s="46">
        <v>9130</v>
      </c>
      <c r="AP46" s="45">
        <f t="shared" si="0"/>
        <v>11520</v>
      </c>
      <c r="AQ46" s="58">
        <v>38300</v>
      </c>
      <c r="AR46" s="46">
        <v>43900</v>
      </c>
      <c r="AS46" s="58">
        <f t="shared" si="1"/>
        <v>82200</v>
      </c>
      <c r="AT46" s="46">
        <v>479</v>
      </c>
      <c r="AU46" s="46">
        <v>11300</v>
      </c>
      <c r="AV46" s="46">
        <f t="shared" si="2"/>
        <v>11779</v>
      </c>
      <c r="AW46" s="46">
        <v>0</v>
      </c>
      <c r="AX46" s="45">
        <v>26400</v>
      </c>
      <c r="AY46" s="45">
        <f t="shared" si="3"/>
        <v>26400</v>
      </c>
      <c r="AZ46" s="45">
        <v>678</v>
      </c>
      <c r="BA46" s="46">
        <v>6640</v>
      </c>
      <c r="BB46" s="46">
        <f t="shared" si="4"/>
        <v>7318</v>
      </c>
      <c r="BC46" s="46">
        <v>15800</v>
      </c>
      <c r="BD46" s="46">
        <v>14100</v>
      </c>
      <c r="BE46" s="46">
        <f t="shared" si="5"/>
        <v>29900</v>
      </c>
      <c r="BF46" s="46">
        <v>0</v>
      </c>
      <c r="BG46" s="46">
        <v>5370</v>
      </c>
      <c r="BH46" s="46">
        <f t="shared" si="6"/>
        <v>5370</v>
      </c>
      <c r="BI46" s="46">
        <v>0</v>
      </c>
      <c r="BJ46" s="60">
        <v>10700</v>
      </c>
      <c r="BK46" s="49">
        <f t="shared" si="7"/>
        <v>10700</v>
      </c>
      <c r="BL46" s="29">
        <f t="shared" si="20"/>
        <v>0.33167380783041617</v>
      </c>
      <c r="BM46" s="29">
        <f t="shared" si="21"/>
        <v>5.3151074643953722</v>
      </c>
      <c r="BN46" s="29">
        <f t="shared" si="22"/>
        <v>6.6473537217895118E-2</v>
      </c>
      <c r="BO46" s="29">
        <f t="shared" si="23"/>
        <v>0</v>
      </c>
      <c r="BP46" s="29">
        <f t="shared" si="24"/>
        <v>9.408989192846115E-2</v>
      </c>
      <c r="BQ46" s="29">
        <f t="shared" si="25"/>
        <v>2.1926552986278556</v>
      </c>
      <c r="BR46" s="29">
        <f t="shared" si="26"/>
        <v>0</v>
      </c>
      <c r="BS46" s="29">
        <f t="shared" si="27"/>
        <v>0</v>
      </c>
      <c r="BT46" s="35">
        <f t="shared" si="8"/>
        <v>0.40025261726056011</v>
      </c>
    </row>
    <row r="47" spans="1:72" s="50" customFormat="1" x14ac:dyDescent="0.25">
      <c r="C47" s="51"/>
      <c r="E47" s="50" t="s">
        <v>205</v>
      </c>
      <c r="F47" s="51"/>
      <c r="G47" s="51"/>
      <c r="H47" s="51"/>
      <c r="I47" s="51"/>
      <c r="J47" s="51"/>
      <c r="K47" s="51"/>
      <c r="L47" s="51"/>
      <c r="M47" s="51"/>
      <c r="N47" s="51"/>
      <c r="O47" s="52"/>
      <c r="P47" s="53">
        <f>SUM(P46)</f>
        <v>9710</v>
      </c>
      <c r="Q47" s="53">
        <f t="shared" ref="Q47:AE47" si="56">SUM(Q46)</f>
        <v>37200</v>
      </c>
      <c r="R47" s="53">
        <f t="shared" si="56"/>
        <v>1550</v>
      </c>
      <c r="S47" s="53">
        <f t="shared" si="56"/>
        <v>1770</v>
      </c>
      <c r="T47" s="53">
        <f t="shared" si="56"/>
        <v>582</v>
      </c>
      <c r="U47" s="53">
        <f t="shared" si="56"/>
        <v>13800</v>
      </c>
      <c r="V47" s="53">
        <f t="shared" si="56"/>
        <v>0</v>
      </c>
      <c r="W47" s="53">
        <f t="shared" si="56"/>
        <v>5700</v>
      </c>
      <c r="X47" s="53">
        <f t="shared" si="56"/>
        <v>440</v>
      </c>
      <c r="Y47" s="53">
        <f t="shared" si="56"/>
        <v>4310</v>
      </c>
      <c r="Z47" s="53">
        <f t="shared" si="56"/>
        <v>2250</v>
      </c>
      <c r="AA47" s="53">
        <f t="shared" si="56"/>
        <v>2010</v>
      </c>
      <c r="AB47" s="53">
        <f t="shared" si="56"/>
        <v>0</v>
      </c>
      <c r="AC47" s="53">
        <f t="shared" si="56"/>
        <v>3150</v>
      </c>
      <c r="AD47" s="53">
        <f t="shared" si="56"/>
        <v>0</v>
      </c>
      <c r="AE47" s="77">
        <f t="shared" si="56"/>
        <v>10700</v>
      </c>
      <c r="AF47" s="34">
        <f t="shared" si="12"/>
        <v>5.3454445361959815</v>
      </c>
      <c r="AG47" s="34">
        <f t="shared" si="13"/>
        <v>0.85328929259565101</v>
      </c>
      <c r="AH47" s="34">
        <f t="shared" si="32"/>
        <v>0.32039636663914123</v>
      </c>
      <c r="AI47" s="34">
        <f t="shared" si="15"/>
        <v>0</v>
      </c>
      <c r="AJ47" s="34">
        <f t="shared" si="16"/>
        <v>0.24222405725295898</v>
      </c>
      <c r="AK47" s="34">
        <f t="shared" si="17"/>
        <v>1.2386457473162675</v>
      </c>
      <c r="AL47" s="54">
        <f t="shared" si="18"/>
        <v>0</v>
      </c>
      <c r="AM47" s="55">
        <f t="shared" si="19"/>
        <v>0</v>
      </c>
      <c r="AN47" s="56">
        <f>SUM(AN46)</f>
        <v>2390</v>
      </c>
      <c r="AO47" s="56">
        <f t="shared" ref="AO47:BJ47" si="57">SUM(AO46)</f>
        <v>9130</v>
      </c>
      <c r="AP47" s="53">
        <f t="shared" si="0"/>
        <v>11520</v>
      </c>
      <c r="AQ47" s="66">
        <f t="shared" si="57"/>
        <v>38300</v>
      </c>
      <c r="AR47" s="56">
        <f t="shared" si="57"/>
        <v>43900</v>
      </c>
      <c r="AS47" s="66">
        <f t="shared" si="1"/>
        <v>82200</v>
      </c>
      <c r="AT47" s="56">
        <f t="shared" si="57"/>
        <v>479</v>
      </c>
      <c r="AU47" s="56">
        <f t="shared" si="57"/>
        <v>11300</v>
      </c>
      <c r="AV47" s="56">
        <f t="shared" si="2"/>
        <v>11779</v>
      </c>
      <c r="AW47" s="56">
        <f t="shared" si="57"/>
        <v>0</v>
      </c>
      <c r="AX47" s="53">
        <f t="shared" si="57"/>
        <v>26400</v>
      </c>
      <c r="AY47" s="53">
        <f t="shared" si="3"/>
        <v>26400</v>
      </c>
      <c r="AZ47" s="56">
        <f t="shared" si="57"/>
        <v>678</v>
      </c>
      <c r="BA47" s="56">
        <f t="shared" si="57"/>
        <v>6640</v>
      </c>
      <c r="BB47" s="56">
        <f t="shared" si="4"/>
        <v>7318</v>
      </c>
      <c r="BC47" s="56">
        <f t="shared" si="57"/>
        <v>15800</v>
      </c>
      <c r="BD47" s="56">
        <f t="shared" si="57"/>
        <v>14100</v>
      </c>
      <c r="BE47" s="56">
        <f t="shared" si="5"/>
        <v>29900</v>
      </c>
      <c r="BF47" s="56">
        <f t="shared" si="57"/>
        <v>0</v>
      </c>
      <c r="BG47" s="56">
        <f t="shared" si="57"/>
        <v>5370</v>
      </c>
      <c r="BH47" s="56">
        <f t="shared" si="6"/>
        <v>5370</v>
      </c>
      <c r="BI47" s="56">
        <f t="shared" si="57"/>
        <v>0</v>
      </c>
      <c r="BJ47" s="67">
        <f t="shared" si="57"/>
        <v>10700</v>
      </c>
      <c r="BK47" s="57">
        <f t="shared" si="7"/>
        <v>10700</v>
      </c>
      <c r="BL47" s="34">
        <f t="shared" si="20"/>
        <v>0.33167380783041617</v>
      </c>
      <c r="BM47" s="34">
        <f t="shared" si="21"/>
        <v>5.3151074643953722</v>
      </c>
      <c r="BN47" s="34">
        <f t="shared" si="22"/>
        <v>6.6473537217895118E-2</v>
      </c>
      <c r="BO47" s="34">
        <f t="shared" si="23"/>
        <v>0</v>
      </c>
      <c r="BP47" s="34">
        <f t="shared" si="24"/>
        <v>9.408989192846115E-2</v>
      </c>
      <c r="BQ47" s="34">
        <f t="shared" si="25"/>
        <v>2.1926552986278556</v>
      </c>
      <c r="BR47" s="34">
        <f t="shared" si="26"/>
        <v>0</v>
      </c>
      <c r="BS47" s="34">
        <f t="shared" si="27"/>
        <v>0</v>
      </c>
      <c r="BT47" s="54">
        <f t="shared" si="8"/>
        <v>0.40025261726056011</v>
      </c>
    </row>
    <row r="48" spans="1:72" x14ac:dyDescent="0.25">
      <c r="A48" s="42" t="s">
        <v>7</v>
      </c>
      <c r="B48" s="42" t="s">
        <v>8</v>
      </c>
      <c r="C48" s="43" t="s">
        <v>34</v>
      </c>
      <c r="D48" s="42" t="s">
        <v>35</v>
      </c>
      <c r="E48" s="42" t="s">
        <v>36</v>
      </c>
      <c r="F48" s="43">
        <v>43.43</v>
      </c>
      <c r="G48" s="43">
        <v>1000</v>
      </c>
      <c r="H48" s="43">
        <v>1000</v>
      </c>
      <c r="I48" s="43" t="s">
        <v>12</v>
      </c>
      <c r="J48" s="43">
        <v>1000</v>
      </c>
      <c r="K48" s="43" t="s">
        <v>12</v>
      </c>
      <c r="L48" s="43">
        <v>1000</v>
      </c>
      <c r="M48" s="43" t="s">
        <v>12</v>
      </c>
      <c r="N48" s="43" t="s">
        <v>12</v>
      </c>
      <c r="O48" s="44">
        <v>1000</v>
      </c>
      <c r="P48" s="45">
        <v>35700</v>
      </c>
      <c r="Q48" s="45">
        <v>1590000</v>
      </c>
      <c r="R48" s="45">
        <v>-1</v>
      </c>
      <c r="S48" s="45">
        <v>67600</v>
      </c>
      <c r="T48" s="45">
        <v>28000</v>
      </c>
      <c r="U48" s="45">
        <v>1480000</v>
      </c>
      <c r="V48" s="46">
        <v>1420</v>
      </c>
      <c r="W48" s="45">
        <v>662000</v>
      </c>
      <c r="X48" s="45">
        <v>2760</v>
      </c>
      <c r="Y48" s="45">
        <v>376000</v>
      </c>
      <c r="Z48" s="45">
        <v>7740</v>
      </c>
      <c r="AA48" s="45">
        <v>221000</v>
      </c>
      <c r="AB48" s="46">
        <v>4020</v>
      </c>
      <c r="AC48" s="45">
        <v>331000</v>
      </c>
      <c r="AD48" s="45">
        <v>48600</v>
      </c>
      <c r="AE48" s="47">
        <v>1900000</v>
      </c>
      <c r="AF48" s="29">
        <f t="shared" si="12"/>
        <v>2.2270916023986462</v>
      </c>
      <c r="AG48" s="29">
        <f t="shared" si="13"/>
        <v>-6.2383518274471885E-5</v>
      </c>
      <c r="AH48" s="29">
        <f t="shared" si="32"/>
        <v>1.7467385116852128</v>
      </c>
      <c r="AI48" s="29">
        <f t="shared" si="15"/>
        <v>8.8584595949750072E-2</v>
      </c>
      <c r="AJ48" s="29">
        <f t="shared" si="16"/>
        <v>0.1721785104375424</v>
      </c>
      <c r="AK48" s="29">
        <f t="shared" si="17"/>
        <v>0.48284843144441236</v>
      </c>
      <c r="AL48" s="32">
        <f t="shared" si="18"/>
        <v>0.25078174346337695</v>
      </c>
      <c r="AM48" s="48">
        <f t="shared" si="19"/>
        <v>3.0318389881393335</v>
      </c>
      <c r="AN48" s="46">
        <v>24900</v>
      </c>
      <c r="AO48" s="46">
        <v>1110000</v>
      </c>
      <c r="AP48" s="45">
        <f t="shared" si="0"/>
        <v>1134900</v>
      </c>
      <c r="AQ48" s="58">
        <v>256</v>
      </c>
      <c r="AR48" s="46">
        <v>17300000</v>
      </c>
      <c r="AS48" s="58">
        <f t="shared" si="1"/>
        <v>17300256</v>
      </c>
      <c r="AT48" s="46">
        <v>28200</v>
      </c>
      <c r="AU48" s="46">
        <v>1480000</v>
      </c>
      <c r="AV48" s="46">
        <f t="shared" si="2"/>
        <v>1508200</v>
      </c>
      <c r="AW48" s="46">
        <v>8200</v>
      </c>
      <c r="AX48" s="45">
        <v>3810000</v>
      </c>
      <c r="AY48" s="45">
        <f t="shared" si="3"/>
        <v>3818200</v>
      </c>
      <c r="AZ48" s="45">
        <v>84100</v>
      </c>
      <c r="BA48" s="46">
        <v>1150000</v>
      </c>
      <c r="BB48" s="46">
        <f t="shared" si="4"/>
        <v>1234100</v>
      </c>
      <c r="BC48" s="46">
        <v>359000</v>
      </c>
      <c r="BD48" s="46">
        <v>10200000</v>
      </c>
      <c r="BE48" s="46">
        <f t="shared" si="5"/>
        <v>10559000</v>
      </c>
      <c r="BF48" s="46">
        <v>161000</v>
      </c>
      <c r="BG48" s="46">
        <v>1320000</v>
      </c>
      <c r="BH48" s="46">
        <f t="shared" si="6"/>
        <v>1481000</v>
      </c>
      <c r="BI48" s="46">
        <v>48600</v>
      </c>
      <c r="BJ48" s="60">
        <v>1900000</v>
      </c>
      <c r="BK48" s="49">
        <f t="shared" si="7"/>
        <v>1948600</v>
      </c>
      <c r="BL48" s="29">
        <f t="shared" si="20"/>
        <v>0.27889160189063866</v>
      </c>
      <c r="BM48" s="29">
        <f t="shared" si="21"/>
        <v>2.8673192804820682E-3</v>
      </c>
      <c r="BN48" s="29">
        <f t="shared" si="22"/>
        <v>0.31585313949060279</v>
      </c>
      <c r="BO48" s="29">
        <f t="shared" si="23"/>
        <v>9.184382070294124E-2</v>
      </c>
      <c r="BP48" s="29">
        <f t="shared" si="24"/>
        <v>0.94195918550211688</v>
      </c>
      <c r="BQ48" s="29">
        <f t="shared" si="25"/>
        <v>4.0209672722385248</v>
      </c>
      <c r="BR48" s="29">
        <f t="shared" si="26"/>
        <v>1.8032750162406757</v>
      </c>
      <c r="BS48" s="29">
        <f t="shared" si="27"/>
        <v>0.5443426446540176</v>
      </c>
      <c r="BT48" s="35">
        <f t="shared" si="8"/>
        <v>10.60335304438235</v>
      </c>
    </row>
    <row r="49" spans="1:72" x14ac:dyDescent="0.25">
      <c r="A49" s="42" t="s">
        <v>37</v>
      </c>
      <c r="B49" s="42" t="s">
        <v>38</v>
      </c>
      <c r="C49" s="43" t="s">
        <v>48</v>
      </c>
      <c r="D49" s="42" t="s">
        <v>49</v>
      </c>
      <c r="E49" s="42" t="s">
        <v>36</v>
      </c>
      <c r="F49" s="43">
        <v>43.43</v>
      </c>
      <c r="G49" s="43">
        <v>1000</v>
      </c>
      <c r="H49" s="43">
        <v>1000</v>
      </c>
      <c r="I49" s="43" t="s">
        <v>12</v>
      </c>
      <c r="J49" s="43">
        <v>1000</v>
      </c>
      <c r="K49" s="43" t="s">
        <v>12</v>
      </c>
      <c r="L49" s="43">
        <v>1000</v>
      </c>
      <c r="M49" s="43" t="s">
        <v>12</v>
      </c>
      <c r="N49" s="43" t="s">
        <v>12</v>
      </c>
      <c r="O49" s="44">
        <v>1000</v>
      </c>
      <c r="P49" s="45">
        <v>35700</v>
      </c>
      <c r="Q49" s="45">
        <v>1940000</v>
      </c>
      <c r="R49" s="45">
        <v>-1</v>
      </c>
      <c r="S49" s="45">
        <v>81100</v>
      </c>
      <c r="T49" s="45">
        <v>28000</v>
      </c>
      <c r="U49" s="45">
        <v>1950000</v>
      </c>
      <c r="V49" s="46">
        <v>1420</v>
      </c>
      <c r="W49" s="45">
        <v>750000</v>
      </c>
      <c r="X49" s="45">
        <v>2760</v>
      </c>
      <c r="Y49" s="45">
        <v>420000</v>
      </c>
      <c r="Z49" s="45">
        <v>7740</v>
      </c>
      <c r="AA49" s="45">
        <v>289000</v>
      </c>
      <c r="AB49" s="46">
        <v>4020</v>
      </c>
      <c r="AC49" s="45">
        <v>373000</v>
      </c>
      <c r="AD49" s="45">
        <v>48600</v>
      </c>
      <c r="AE49" s="47">
        <v>2490000</v>
      </c>
      <c r="AF49" s="29">
        <f t="shared" si="12"/>
        <v>2.2270916023986462</v>
      </c>
      <c r="AG49" s="29">
        <f t="shared" si="13"/>
        <v>-6.2383518274471885E-5</v>
      </c>
      <c r="AH49" s="29">
        <f t="shared" si="32"/>
        <v>1.7467385116852128</v>
      </c>
      <c r="AI49" s="29">
        <f t="shared" si="15"/>
        <v>8.8584595949750072E-2</v>
      </c>
      <c r="AJ49" s="29">
        <f t="shared" si="16"/>
        <v>0.1721785104375424</v>
      </c>
      <c r="AK49" s="29">
        <f t="shared" si="17"/>
        <v>0.48284843144441236</v>
      </c>
      <c r="AL49" s="32">
        <f t="shared" si="18"/>
        <v>0.25078174346337695</v>
      </c>
      <c r="AM49" s="48">
        <f t="shared" si="19"/>
        <v>3.0318389881393335</v>
      </c>
      <c r="AN49" s="46">
        <v>18700</v>
      </c>
      <c r="AO49" s="46">
        <v>1020000</v>
      </c>
      <c r="AP49" s="45">
        <f t="shared" si="0"/>
        <v>1038700</v>
      </c>
      <c r="AQ49" s="58">
        <v>13</v>
      </c>
      <c r="AR49" s="46">
        <v>1050000</v>
      </c>
      <c r="AS49" s="58">
        <f t="shared" si="1"/>
        <v>1050013</v>
      </c>
      <c r="AT49" s="46">
        <v>33300</v>
      </c>
      <c r="AU49" s="46">
        <v>2320000</v>
      </c>
      <c r="AV49" s="46">
        <f t="shared" si="2"/>
        <v>2353300</v>
      </c>
      <c r="AW49" s="46">
        <v>10200</v>
      </c>
      <c r="AX49" s="45">
        <v>5350000</v>
      </c>
      <c r="AY49" s="45">
        <f t="shared" si="3"/>
        <v>5360200</v>
      </c>
      <c r="AZ49" s="45">
        <v>82200</v>
      </c>
      <c r="BA49" s="46">
        <v>1250000</v>
      </c>
      <c r="BB49" s="46">
        <f t="shared" si="4"/>
        <v>1332200</v>
      </c>
      <c r="BC49" s="46">
        <v>43900</v>
      </c>
      <c r="BD49" s="46">
        <v>1640000</v>
      </c>
      <c r="BE49" s="46">
        <f t="shared" si="5"/>
        <v>1683900</v>
      </c>
      <c r="BF49" s="46">
        <v>25700</v>
      </c>
      <c r="BG49" s="46">
        <v>2380000</v>
      </c>
      <c r="BH49" s="46">
        <f t="shared" si="6"/>
        <v>2405700</v>
      </c>
      <c r="BI49" s="46">
        <v>48600</v>
      </c>
      <c r="BJ49" s="60">
        <v>2490000</v>
      </c>
      <c r="BK49" s="49">
        <f t="shared" si="7"/>
        <v>2538600</v>
      </c>
      <c r="BL49" s="29">
        <f t="shared" si="20"/>
        <v>0.56965953703738959</v>
      </c>
      <c r="BM49" s="29">
        <f t="shared" si="21"/>
        <v>3.9601999900995002E-4</v>
      </c>
      <c r="BN49" s="29">
        <f t="shared" si="22"/>
        <v>1.0144204590024104</v>
      </c>
      <c r="BO49" s="29">
        <f t="shared" si="23"/>
        <v>0.31072338383857617</v>
      </c>
      <c r="BP49" s="29">
        <f t="shared" si="24"/>
        <v>2.5040649168167608</v>
      </c>
      <c r="BQ49" s="29">
        <f t="shared" si="25"/>
        <v>1.3373290735797543</v>
      </c>
      <c r="BR49" s="29">
        <f t="shared" si="26"/>
        <v>0.78290107496582428</v>
      </c>
      <c r="BS49" s="29">
        <f t="shared" si="27"/>
        <v>1.4805055347602747</v>
      </c>
      <c r="BT49" s="35">
        <f t="shared" si="8"/>
        <v>3.2211917123430793</v>
      </c>
    </row>
    <row r="50" spans="1:72" s="50" customFormat="1" x14ac:dyDescent="0.25">
      <c r="C50" s="51"/>
      <c r="E50" s="50" t="s">
        <v>205</v>
      </c>
      <c r="F50" s="51"/>
      <c r="G50" s="51"/>
      <c r="H50" s="51"/>
      <c r="I50" s="51"/>
      <c r="J50" s="51"/>
      <c r="K50" s="51"/>
      <c r="L50" s="51"/>
      <c r="M50" s="51"/>
      <c r="N50" s="51"/>
      <c r="O50" s="52"/>
      <c r="P50" s="53">
        <f>SUM(P48:P49)</f>
        <v>71400</v>
      </c>
      <c r="Q50" s="53">
        <f t="shared" ref="Q50:AE50" si="58">SUM(Q48:Q49)</f>
        <v>3530000</v>
      </c>
      <c r="R50" s="53">
        <f t="shared" si="58"/>
        <v>-2</v>
      </c>
      <c r="S50" s="53">
        <f t="shared" si="58"/>
        <v>148700</v>
      </c>
      <c r="T50" s="53">
        <f t="shared" si="58"/>
        <v>56000</v>
      </c>
      <c r="U50" s="53">
        <f t="shared" si="58"/>
        <v>3430000</v>
      </c>
      <c r="V50" s="53">
        <f t="shared" si="58"/>
        <v>2840</v>
      </c>
      <c r="W50" s="53">
        <f t="shared" si="58"/>
        <v>1412000</v>
      </c>
      <c r="X50" s="53">
        <f t="shared" si="58"/>
        <v>5520</v>
      </c>
      <c r="Y50" s="53">
        <f t="shared" si="58"/>
        <v>796000</v>
      </c>
      <c r="Z50" s="53">
        <f t="shared" si="58"/>
        <v>15480</v>
      </c>
      <c r="AA50" s="53">
        <f t="shared" si="58"/>
        <v>510000</v>
      </c>
      <c r="AB50" s="53">
        <f t="shared" si="58"/>
        <v>8040</v>
      </c>
      <c r="AC50" s="53">
        <f t="shared" si="58"/>
        <v>704000</v>
      </c>
      <c r="AD50" s="53">
        <f t="shared" si="58"/>
        <v>97200</v>
      </c>
      <c r="AE50" s="77">
        <f t="shared" si="58"/>
        <v>4390000</v>
      </c>
      <c r="AF50" s="34">
        <f t="shared" si="12"/>
        <v>2.2270916023986462</v>
      </c>
      <c r="AG50" s="34">
        <f t="shared" si="13"/>
        <v>-6.2383518274471885E-5</v>
      </c>
      <c r="AH50" s="34">
        <f t="shared" si="32"/>
        <v>1.7467385116852128</v>
      </c>
      <c r="AI50" s="34">
        <f t="shared" si="15"/>
        <v>8.8584595949750072E-2</v>
      </c>
      <c r="AJ50" s="34">
        <f t="shared" si="16"/>
        <v>0.1721785104375424</v>
      </c>
      <c r="AK50" s="34">
        <f t="shared" si="17"/>
        <v>0.48284843144441236</v>
      </c>
      <c r="AL50" s="54">
        <f t="shared" si="18"/>
        <v>0.25078174346337695</v>
      </c>
      <c r="AM50" s="55">
        <f t="shared" si="19"/>
        <v>3.0318389881393335</v>
      </c>
      <c r="AN50" s="56">
        <f>SUM(AN48:AN49)</f>
        <v>43600</v>
      </c>
      <c r="AO50" s="56">
        <f t="shared" ref="AO50:BJ50" si="59">SUM(AO48:AO49)</f>
        <v>2130000</v>
      </c>
      <c r="AP50" s="53">
        <f t="shared" si="0"/>
        <v>2173600</v>
      </c>
      <c r="AQ50" s="66">
        <f t="shared" si="59"/>
        <v>269</v>
      </c>
      <c r="AR50" s="56">
        <f t="shared" si="59"/>
        <v>18350000</v>
      </c>
      <c r="AS50" s="56">
        <f>SUM(AQ50:AR50)</f>
        <v>18350269</v>
      </c>
      <c r="AT50" s="56">
        <f t="shared" si="59"/>
        <v>61500</v>
      </c>
      <c r="AU50" s="56">
        <f t="shared" si="59"/>
        <v>3800000</v>
      </c>
      <c r="AV50" s="56">
        <f t="shared" si="2"/>
        <v>3861500</v>
      </c>
      <c r="AW50" s="56">
        <f t="shared" si="59"/>
        <v>18400</v>
      </c>
      <c r="AX50" s="53">
        <f t="shared" si="59"/>
        <v>9160000</v>
      </c>
      <c r="AY50" s="53">
        <f t="shared" si="3"/>
        <v>9178400</v>
      </c>
      <c r="AZ50" s="56">
        <f t="shared" si="59"/>
        <v>166300</v>
      </c>
      <c r="BA50" s="56">
        <f t="shared" si="59"/>
        <v>2400000</v>
      </c>
      <c r="BB50" s="56">
        <f t="shared" si="4"/>
        <v>2566300</v>
      </c>
      <c r="BC50" s="56">
        <f t="shared" si="59"/>
        <v>402900</v>
      </c>
      <c r="BD50" s="56">
        <f t="shared" si="59"/>
        <v>11840000</v>
      </c>
      <c r="BE50" s="56">
        <f t="shared" si="5"/>
        <v>12242900</v>
      </c>
      <c r="BF50" s="56">
        <f t="shared" si="59"/>
        <v>186700</v>
      </c>
      <c r="BG50" s="56">
        <f t="shared" si="59"/>
        <v>3700000</v>
      </c>
      <c r="BH50" s="56">
        <f t="shared" si="6"/>
        <v>3886700</v>
      </c>
      <c r="BI50" s="56">
        <f t="shared" si="59"/>
        <v>97200</v>
      </c>
      <c r="BJ50" s="67">
        <f t="shared" si="59"/>
        <v>4390000</v>
      </c>
      <c r="BK50" s="57">
        <f t="shared" si="7"/>
        <v>4487200</v>
      </c>
      <c r="BL50" s="34">
        <f t="shared" si="20"/>
        <v>0.35705913484817309</v>
      </c>
      <c r="BM50" s="34">
        <f t="shared" si="21"/>
        <v>2.2029565888568477E-3</v>
      </c>
      <c r="BN50" s="34">
        <f t="shared" si="22"/>
        <v>0.50364992644868456</v>
      </c>
      <c r="BO50" s="34">
        <f t="shared" si="23"/>
        <v>0.15068550644968773</v>
      </c>
      <c r="BP50" s="34">
        <f t="shared" si="24"/>
        <v>1.3619021588360363</v>
      </c>
      <c r="BQ50" s="34">
        <f t="shared" si="25"/>
        <v>3.2995212254662603</v>
      </c>
      <c r="BR50" s="34">
        <f t="shared" si="26"/>
        <v>1.5289665246824293</v>
      </c>
      <c r="BS50" s="34">
        <f t="shared" si="27"/>
        <v>0.79601256667987208</v>
      </c>
      <c r="BT50" s="54">
        <f t="shared" si="8"/>
        <v>6.8926791038143636</v>
      </c>
    </row>
    <row r="51" spans="1:72" x14ac:dyDescent="0.25">
      <c r="A51" s="42" t="s">
        <v>7</v>
      </c>
      <c r="B51" s="42" t="s">
        <v>8</v>
      </c>
      <c r="C51" s="43" t="s">
        <v>19</v>
      </c>
      <c r="D51" s="42" t="s">
        <v>20</v>
      </c>
      <c r="E51" s="42" t="s">
        <v>21</v>
      </c>
      <c r="F51" s="43">
        <v>39.44</v>
      </c>
      <c r="G51" s="43">
        <v>1000</v>
      </c>
      <c r="H51" s="43">
        <v>1000</v>
      </c>
      <c r="I51" s="43" t="s">
        <v>12</v>
      </c>
      <c r="J51" s="43">
        <v>1000</v>
      </c>
      <c r="K51" s="43">
        <v>1000</v>
      </c>
      <c r="L51" s="43" t="s">
        <v>12</v>
      </c>
      <c r="M51" s="43" t="s">
        <v>12</v>
      </c>
      <c r="N51" s="43" t="s">
        <v>12</v>
      </c>
      <c r="O51" s="44">
        <v>1000</v>
      </c>
      <c r="P51" s="45">
        <v>21200</v>
      </c>
      <c r="Q51" s="45">
        <v>279000</v>
      </c>
      <c r="R51" s="45">
        <v>0</v>
      </c>
      <c r="S51" s="45">
        <v>654</v>
      </c>
      <c r="T51" s="45">
        <v>36300</v>
      </c>
      <c r="U51" s="45">
        <v>291000</v>
      </c>
      <c r="V51" s="46">
        <v>13900</v>
      </c>
      <c r="W51" s="45">
        <v>151000</v>
      </c>
      <c r="X51" s="45">
        <v>653</v>
      </c>
      <c r="Y51" s="45">
        <v>7330</v>
      </c>
      <c r="Z51" s="45">
        <v>887</v>
      </c>
      <c r="AA51" s="45">
        <v>16400</v>
      </c>
      <c r="AB51" s="46">
        <v>3250</v>
      </c>
      <c r="AC51" s="45">
        <v>71400</v>
      </c>
      <c r="AD51" s="45">
        <v>41600</v>
      </c>
      <c r="AE51" s="47">
        <v>454000</v>
      </c>
      <c r="AF51" s="29">
        <f t="shared" si="12"/>
        <v>1.4398505815434248</v>
      </c>
      <c r="AG51" s="29">
        <f t="shared" si="13"/>
        <v>0</v>
      </c>
      <c r="AH51" s="29">
        <f t="shared" si="32"/>
        <v>2.4654045334918075</v>
      </c>
      <c r="AI51" s="29">
        <f t="shared" si="15"/>
        <v>0.944052975634604</v>
      </c>
      <c r="AJ51" s="29">
        <f t="shared" si="16"/>
        <v>4.4350114610747941E-2</v>
      </c>
      <c r="AK51" s="29">
        <f t="shared" si="17"/>
        <v>6.0242804991934802E-2</v>
      </c>
      <c r="AL51" s="32">
        <f t="shared" si="18"/>
        <v>0.22073181084981747</v>
      </c>
      <c r="AM51" s="48">
        <f t="shared" si="19"/>
        <v>2.8253671788776638</v>
      </c>
      <c r="AN51" s="46">
        <v>14800</v>
      </c>
      <c r="AO51" s="46">
        <v>195000</v>
      </c>
      <c r="AP51" s="45">
        <f t="shared" si="0"/>
        <v>209800</v>
      </c>
      <c r="AQ51" s="58">
        <v>0</v>
      </c>
      <c r="AR51" s="46">
        <v>167000</v>
      </c>
      <c r="AS51" s="58">
        <f t="shared" si="1"/>
        <v>167000</v>
      </c>
      <c r="AT51" s="46">
        <v>36500</v>
      </c>
      <c r="AU51" s="46">
        <v>293000</v>
      </c>
      <c r="AV51" s="46">
        <f t="shared" si="2"/>
        <v>329500</v>
      </c>
      <c r="AW51" s="46">
        <v>80100</v>
      </c>
      <c r="AX51" s="45">
        <v>872000</v>
      </c>
      <c r="AY51" s="45">
        <f t="shared" si="3"/>
        <v>952100</v>
      </c>
      <c r="AZ51" s="45">
        <v>1990</v>
      </c>
      <c r="BA51" s="46">
        <v>22400</v>
      </c>
      <c r="BB51" s="46">
        <f t="shared" si="4"/>
        <v>24390</v>
      </c>
      <c r="BC51" s="46">
        <v>41100</v>
      </c>
      <c r="BD51" s="46">
        <v>759000</v>
      </c>
      <c r="BE51" s="46">
        <f t="shared" si="5"/>
        <v>800100</v>
      </c>
      <c r="BF51" s="46">
        <v>13000</v>
      </c>
      <c r="BG51" s="46">
        <v>285000</v>
      </c>
      <c r="BH51" s="46">
        <f t="shared" si="6"/>
        <v>298000</v>
      </c>
      <c r="BI51" s="46">
        <v>41600</v>
      </c>
      <c r="BJ51" s="60">
        <v>454000</v>
      </c>
      <c r="BK51" s="49">
        <f t="shared" si="7"/>
        <v>495600</v>
      </c>
      <c r="BL51" s="29">
        <f t="shared" si="20"/>
        <v>0.51682744772796718</v>
      </c>
      <c r="BM51" s="29">
        <f t="shared" si="21"/>
        <v>0</v>
      </c>
      <c r="BN51" s="29">
        <f t="shared" si="22"/>
        <v>1.2746082325723516</v>
      </c>
      <c r="BO51" s="29">
        <f t="shared" si="23"/>
        <v>2.7971539569601465</v>
      </c>
      <c r="BP51" s="29">
        <f t="shared" si="24"/>
        <v>6.9492339255314506E-2</v>
      </c>
      <c r="BQ51" s="29">
        <f t="shared" si="25"/>
        <v>1.4352437906499629</v>
      </c>
      <c r="BR51" s="29">
        <f t="shared" si="26"/>
        <v>0.45397005543672792</v>
      </c>
      <c r="BS51" s="29">
        <f t="shared" si="27"/>
        <v>1.4527041773975293</v>
      </c>
      <c r="BT51" s="35">
        <f t="shared" si="8"/>
        <v>0.74345509893455097</v>
      </c>
    </row>
    <row r="52" spans="1:72" x14ac:dyDescent="0.25">
      <c r="A52" s="42" t="s">
        <v>37</v>
      </c>
      <c r="B52" s="42" t="s">
        <v>38</v>
      </c>
      <c r="C52" s="43" t="s">
        <v>40</v>
      </c>
      <c r="D52" s="42" t="s">
        <v>41</v>
      </c>
      <c r="E52" s="42" t="s">
        <v>21</v>
      </c>
      <c r="F52" s="43">
        <v>39.44</v>
      </c>
      <c r="G52" s="43">
        <v>1000</v>
      </c>
      <c r="H52" s="43">
        <v>1000</v>
      </c>
      <c r="I52" s="43" t="s">
        <v>12</v>
      </c>
      <c r="J52" s="43">
        <v>1000</v>
      </c>
      <c r="K52" s="43">
        <v>1000</v>
      </c>
      <c r="L52" s="43" t="s">
        <v>12</v>
      </c>
      <c r="M52" s="43" t="s">
        <v>12</v>
      </c>
      <c r="N52" s="43" t="s">
        <v>12</v>
      </c>
      <c r="O52" s="44">
        <v>1000</v>
      </c>
      <c r="P52" s="45">
        <v>42300</v>
      </c>
      <c r="Q52" s="45">
        <v>398000</v>
      </c>
      <c r="R52" s="45">
        <v>0</v>
      </c>
      <c r="S52" s="45">
        <v>654</v>
      </c>
      <c r="T52" s="45">
        <v>72600</v>
      </c>
      <c r="U52" s="45">
        <v>431000</v>
      </c>
      <c r="V52" s="46">
        <v>27800</v>
      </c>
      <c r="W52" s="45">
        <v>196000</v>
      </c>
      <c r="X52" s="45">
        <v>1310</v>
      </c>
      <c r="Y52" s="45">
        <v>11600</v>
      </c>
      <c r="Z52" s="45">
        <v>1770</v>
      </c>
      <c r="AA52" s="45">
        <v>19800</v>
      </c>
      <c r="AB52" s="46">
        <v>6510</v>
      </c>
      <c r="AC52" s="45">
        <v>88800</v>
      </c>
      <c r="AD52" s="45">
        <v>83200</v>
      </c>
      <c r="AE52" s="47">
        <v>576000</v>
      </c>
      <c r="AF52" s="29">
        <f t="shared" si="12"/>
        <v>1.4370036944243918</v>
      </c>
      <c r="AG52" s="29">
        <f t="shared" si="13"/>
        <v>0</v>
      </c>
      <c r="AH52" s="29">
        <f t="shared" si="32"/>
        <v>2.4663467663170411</v>
      </c>
      <c r="AI52" s="29">
        <f t="shared" si="15"/>
        <v>0.94441377553186967</v>
      </c>
      <c r="AJ52" s="29">
        <f t="shared" si="16"/>
        <v>4.4502951293048536E-2</v>
      </c>
      <c r="AK52" s="29">
        <f t="shared" si="17"/>
        <v>6.0129941823431995E-2</v>
      </c>
      <c r="AL52" s="32">
        <f t="shared" si="18"/>
        <v>0.22115588772347022</v>
      </c>
      <c r="AM52" s="48">
        <f t="shared" si="19"/>
        <v>2.8264469828867469</v>
      </c>
      <c r="AN52" s="46">
        <v>22200</v>
      </c>
      <c r="AO52" s="46">
        <v>208000</v>
      </c>
      <c r="AP52" s="45">
        <f t="shared" si="0"/>
        <v>230200</v>
      </c>
      <c r="AQ52" s="58">
        <v>0</v>
      </c>
      <c r="AR52" s="46">
        <v>8490</v>
      </c>
      <c r="AS52" s="58">
        <f t="shared" si="1"/>
        <v>8490</v>
      </c>
      <c r="AT52" s="46">
        <v>86200</v>
      </c>
      <c r="AU52" s="46">
        <v>512000</v>
      </c>
      <c r="AV52" s="46">
        <f t="shared" si="2"/>
        <v>598200</v>
      </c>
      <c r="AW52" s="46">
        <v>198000</v>
      </c>
      <c r="AX52" s="45">
        <v>1400000</v>
      </c>
      <c r="AY52" s="45">
        <f t="shared" si="3"/>
        <v>1598000</v>
      </c>
      <c r="AZ52" s="45">
        <v>3900</v>
      </c>
      <c r="BA52" s="46">
        <v>34600</v>
      </c>
      <c r="BB52" s="46">
        <f t="shared" si="4"/>
        <v>38500</v>
      </c>
      <c r="BC52" s="46">
        <v>10100</v>
      </c>
      <c r="BD52" s="46">
        <v>112000</v>
      </c>
      <c r="BE52" s="46">
        <f t="shared" si="5"/>
        <v>122100</v>
      </c>
      <c r="BF52" s="46">
        <v>41600</v>
      </c>
      <c r="BG52" s="46">
        <v>568000</v>
      </c>
      <c r="BH52" s="46">
        <f t="shared" si="6"/>
        <v>609600</v>
      </c>
      <c r="BI52" s="46">
        <v>83200</v>
      </c>
      <c r="BJ52" s="60">
        <v>576000</v>
      </c>
      <c r="BK52" s="49">
        <f t="shared" si="7"/>
        <v>659200</v>
      </c>
      <c r="BL52" s="29">
        <f t="shared" si="20"/>
        <v>0.39892183288409705</v>
      </c>
      <c r="BM52" s="29">
        <f t="shared" si="21"/>
        <v>0</v>
      </c>
      <c r="BN52" s="29">
        <f t="shared" si="22"/>
        <v>1.5489667565139262</v>
      </c>
      <c r="BO52" s="29">
        <f t="shared" si="23"/>
        <v>3.5579514824797842</v>
      </c>
      <c r="BP52" s="29">
        <f t="shared" si="24"/>
        <v>7.0080862533692723E-2</v>
      </c>
      <c r="BQ52" s="29">
        <f t="shared" si="25"/>
        <v>0.18149146451033243</v>
      </c>
      <c r="BR52" s="29">
        <f t="shared" si="26"/>
        <v>0.74752920035938908</v>
      </c>
      <c r="BS52" s="29">
        <f t="shared" si="27"/>
        <v>1.4950584007187782</v>
      </c>
      <c r="BT52" s="35">
        <f t="shared" si="8"/>
        <v>0.45300261096605743</v>
      </c>
    </row>
    <row r="53" spans="1:72" x14ac:dyDescent="0.25">
      <c r="A53" s="42" t="s">
        <v>74</v>
      </c>
      <c r="B53" s="42" t="s">
        <v>75</v>
      </c>
      <c r="C53" s="43" t="s">
        <v>79</v>
      </c>
      <c r="D53" s="42" t="s">
        <v>80</v>
      </c>
      <c r="E53" s="42" t="s">
        <v>21</v>
      </c>
      <c r="F53" s="43">
        <v>38.51</v>
      </c>
      <c r="G53" s="43">
        <v>1000</v>
      </c>
      <c r="H53" s="43">
        <v>1000</v>
      </c>
      <c r="I53" s="43" t="s">
        <v>12</v>
      </c>
      <c r="J53" s="43" t="s">
        <v>12</v>
      </c>
      <c r="K53" s="43" t="s">
        <v>12</v>
      </c>
      <c r="L53" s="43" t="s">
        <v>12</v>
      </c>
      <c r="M53" s="43" t="s">
        <v>12</v>
      </c>
      <c r="N53" s="43" t="s">
        <v>12</v>
      </c>
      <c r="O53" s="44">
        <v>1000</v>
      </c>
      <c r="P53" s="45">
        <v>20800</v>
      </c>
      <c r="Q53" s="45">
        <v>44800000</v>
      </c>
      <c r="R53" s="45">
        <v>0</v>
      </c>
      <c r="S53" s="45">
        <v>1990000</v>
      </c>
      <c r="T53" s="45">
        <v>3370</v>
      </c>
      <c r="U53" s="45">
        <v>33200000</v>
      </c>
      <c r="V53" s="46">
        <v>0</v>
      </c>
      <c r="W53" s="45">
        <v>11500000</v>
      </c>
      <c r="X53" s="45">
        <v>0</v>
      </c>
      <c r="Y53" s="45">
        <v>13200000</v>
      </c>
      <c r="Z53" s="45">
        <v>0</v>
      </c>
      <c r="AA53" s="45">
        <v>6180000</v>
      </c>
      <c r="AB53" s="46">
        <v>1230</v>
      </c>
      <c r="AC53" s="45">
        <v>15200000</v>
      </c>
      <c r="AD53" s="45">
        <v>36300</v>
      </c>
      <c r="AE53" s="47">
        <v>33100000</v>
      </c>
      <c r="AF53" s="29">
        <f t="shared" si="12"/>
        <v>2.6969205834683954</v>
      </c>
      <c r="AG53" s="29">
        <f t="shared" si="13"/>
        <v>0</v>
      </c>
      <c r="AH53" s="29">
        <f t="shared" si="32"/>
        <v>0.43695299837925444</v>
      </c>
      <c r="AI53" s="29">
        <f t="shared" si="15"/>
        <v>0</v>
      </c>
      <c r="AJ53" s="29">
        <f t="shared" si="16"/>
        <v>0</v>
      </c>
      <c r="AK53" s="29">
        <f t="shared" si="17"/>
        <v>0</v>
      </c>
      <c r="AL53" s="32">
        <f t="shared" si="18"/>
        <v>0.15948136142625607</v>
      </c>
      <c r="AM53" s="48">
        <f t="shared" si="19"/>
        <v>4.706645056726094</v>
      </c>
      <c r="AN53" s="46">
        <v>15900</v>
      </c>
      <c r="AO53" s="46">
        <v>34200000</v>
      </c>
      <c r="AP53" s="45">
        <f t="shared" si="0"/>
        <v>34215900</v>
      </c>
      <c r="AQ53" s="58">
        <v>0</v>
      </c>
      <c r="AR53" s="46">
        <v>28600000</v>
      </c>
      <c r="AS53" s="58">
        <f t="shared" si="1"/>
        <v>28600000</v>
      </c>
      <c r="AT53" s="46">
        <v>3250</v>
      </c>
      <c r="AU53" s="46">
        <v>32000000</v>
      </c>
      <c r="AV53" s="46">
        <f t="shared" si="2"/>
        <v>32003250</v>
      </c>
      <c r="AW53" s="46">
        <v>0</v>
      </c>
      <c r="AX53" s="45">
        <v>32900000</v>
      </c>
      <c r="AY53" s="45">
        <f t="shared" si="3"/>
        <v>32900000</v>
      </c>
      <c r="AZ53" s="45">
        <v>0</v>
      </c>
      <c r="BA53" s="46">
        <v>31600000</v>
      </c>
      <c r="BB53" s="46">
        <f t="shared" si="4"/>
        <v>31600000</v>
      </c>
      <c r="BC53" s="46">
        <v>0</v>
      </c>
      <c r="BD53" s="46">
        <v>29700000</v>
      </c>
      <c r="BE53" s="46">
        <f t="shared" si="5"/>
        <v>29700000</v>
      </c>
      <c r="BF53" s="46">
        <v>255000</v>
      </c>
      <c r="BG53" s="46">
        <v>31500000</v>
      </c>
      <c r="BH53" s="46">
        <f t="shared" si="6"/>
        <v>31755000</v>
      </c>
      <c r="BI53" s="46">
        <v>36300</v>
      </c>
      <c r="BJ53" s="60">
        <v>33100000</v>
      </c>
      <c r="BK53" s="49">
        <f t="shared" si="7"/>
        <v>33136300</v>
      </c>
      <c r="BL53" s="29">
        <f t="shared" si="20"/>
        <v>0.40972781446287648</v>
      </c>
      <c r="BM53" s="29">
        <f t="shared" si="21"/>
        <v>0</v>
      </c>
      <c r="BN53" s="29">
        <f t="shared" si="22"/>
        <v>8.3749396038009336E-2</v>
      </c>
      <c r="BO53" s="29">
        <f t="shared" si="23"/>
        <v>0</v>
      </c>
      <c r="BP53" s="29">
        <f t="shared" si="24"/>
        <v>0</v>
      </c>
      <c r="BQ53" s="29">
        <f t="shared" si="25"/>
        <v>0</v>
      </c>
      <c r="BR53" s="29">
        <f t="shared" si="26"/>
        <v>6.571106458366887</v>
      </c>
      <c r="BS53" s="29">
        <f t="shared" si="27"/>
        <v>0.93541633113222744</v>
      </c>
      <c r="BT53" s="35">
        <f t="shared" si="8"/>
        <v>15.211488250652742</v>
      </c>
    </row>
    <row r="54" spans="1:72" x14ac:dyDescent="0.25">
      <c r="A54" s="42" t="s">
        <v>74</v>
      </c>
      <c r="B54" s="42" t="s">
        <v>75</v>
      </c>
      <c r="C54" s="43" t="s">
        <v>81</v>
      </c>
      <c r="D54" s="42" t="s">
        <v>82</v>
      </c>
      <c r="E54" s="42" t="s">
        <v>21</v>
      </c>
      <c r="F54" s="43">
        <v>61.55</v>
      </c>
      <c r="G54" s="43">
        <v>1000</v>
      </c>
      <c r="H54" s="43">
        <v>1000</v>
      </c>
      <c r="I54" s="43" t="s">
        <v>12</v>
      </c>
      <c r="J54" s="43">
        <v>30.64</v>
      </c>
      <c r="K54" s="43">
        <v>41.44</v>
      </c>
      <c r="L54" s="43">
        <v>25.9</v>
      </c>
      <c r="M54" s="43" t="s">
        <v>12</v>
      </c>
      <c r="N54" s="43">
        <v>19.12</v>
      </c>
      <c r="O54" s="44">
        <v>1000</v>
      </c>
      <c r="P54" s="45">
        <v>6430000</v>
      </c>
      <c r="Q54" s="45">
        <v>37600000</v>
      </c>
      <c r="R54" s="45">
        <v>0</v>
      </c>
      <c r="S54" s="45">
        <v>1990000</v>
      </c>
      <c r="T54" s="45">
        <v>2760000</v>
      </c>
      <c r="U54" s="45">
        <v>29800000</v>
      </c>
      <c r="V54" s="46">
        <v>1080000</v>
      </c>
      <c r="W54" s="45">
        <v>10000000</v>
      </c>
      <c r="X54" s="45">
        <v>1050000</v>
      </c>
      <c r="Y54" s="45">
        <v>12000000</v>
      </c>
      <c r="Z54" s="45">
        <v>252000</v>
      </c>
      <c r="AA54" s="45">
        <v>5930000</v>
      </c>
      <c r="AB54" s="46">
        <v>1090000</v>
      </c>
      <c r="AC54" s="45">
        <v>13900000</v>
      </c>
      <c r="AD54" s="45">
        <v>3250000</v>
      </c>
      <c r="AE54" s="47">
        <v>28800000</v>
      </c>
      <c r="AF54" s="29">
        <f t="shared" si="12"/>
        <v>3.2327802916038211</v>
      </c>
      <c r="AG54" s="29">
        <f t="shared" si="13"/>
        <v>0</v>
      </c>
      <c r="AH54" s="29">
        <f t="shared" si="32"/>
        <v>1.3876319758672699</v>
      </c>
      <c r="AI54" s="29">
        <f t="shared" si="15"/>
        <v>0.54298642533936647</v>
      </c>
      <c r="AJ54" s="29">
        <f t="shared" si="16"/>
        <v>0.52790346907993968</v>
      </c>
      <c r="AK54" s="29">
        <f t="shared" si="17"/>
        <v>0.12669683257918551</v>
      </c>
      <c r="AL54" s="32">
        <f t="shared" si="18"/>
        <v>0.54801407742584218</v>
      </c>
      <c r="AM54" s="48">
        <f t="shared" si="19"/>
        <v>1.6339869281045751</v>
      </c>
      <c r="AN54" s="46">
        <v>4910000</v>
      </c>
      <c r="AO54" s="46">
        <v>28700000</v>
      </c>
      <c r="AP54" s="45">
        <f t="shared" si="0"/>
        <v>33610000</v>
      </c>
      <c r="AQ54" s="58">
        <v>0</v>
      </c>
      <c r="AR54" s="46">
        <v>28500000</v>
      </c>
      <c r="AS54" s="58">
        <f t="shared" si="1"/>
        <v>28500000</v>
      </c>
      <c r="AT54" s="46">
        <v>2660000</v>
      </c>
      <c r="AU54" s="46">
        <v>28700000</v>
      </c>
      <c r="AV54" s="46">
        <f t="shared" si="2"/>
        <v>31360000</v>
      </c>
      <c r="AW54" s="46">
        <v>3100000</v>
      </c>
      <c r="AX54" s="45">
        <v>28800000</v>
      </c>
      <c r="AY54" s="45">
        <f t="shared" si="3"/>
        <v>31900000</v>
      </c>
      <c r="AZ54" s="45">
        <v>2520000</v>
      </c>
      <c r="BA54" s="46">
        <v>28800000</v>
      </c>
      <c r="BB54" s="46">
        <f t="shared" si="4"/>
        <v>31320000</v>
      </c>
      <c r="BC54" s="46">
        <v>1210000</v>
      </c>
      <c r="BD54" s="46">
        <v>28500000</v>
      </c>
      <c r="BE54" s="46">
        <f t="shared" si="5"/>
        <v>29710000</v>
      </c>
      <c r="BF54" s="46">
        <v>2250000</v>
      </c>
      <c r="BG54" s="46">
        <v>28700000</v>
      </c>
      <c r="BH54" s="46">
        <f t="shared" si="6"/>
        <v>30950000</v>
      </c>
      <c r="BI54" s="46">
        <v>3250000</v>
      </c>
      <c r="BJ54" s="60">
        <v>28800000</v>
      </c>
      <c r="BK54" s="49">
        <f t="shared" si="7"/>
        <v>32050000</v>
      </c>
      <c r="BL54" s="29">
        <f t="shared" si="20"/>
        <v>1.9738693467336683</v>
      </c>
      <c r="BM54" s="29">
        <f t="shared" si="21"/>
        <v>0</v>
      </c>
      <c r="BN54" s="29">
        <f t="shared" si="22"/>
        <v>1.0693467336683418</v>
      </c>
      <c r="BO54" s="29">
        <f t="shared" si="23"/>
        <v>1.2462311557788945</v>
      </c>
      <c r="BP54" s="29">
        <f t="shared" si="24"/>
        <v>1.0130653266331657</v>
      </c>
      <c r="BQ54" s="29">
        <f t="shared" si="25"/>
        <v>0.48643216080402008</v>
      </c>
      <c r="BR54" s="29">
        <f t="shared" si="26"/>
        <v>0.90452261306532666</v>
      </c>
      <c r="BS54" s="29">
        <f t="shared" si="27"/>
        <v>1.306532663316583</v>
      </c>
      <c r="BT54" s="35">
        <f t="shared" si="8"/>
        <v>0.86504217432052488</v>
      </c>
    </row>
    <row r="55" spans="1:72" x14ac:dyDescent="0.25">
      <c r="A55" s="42" t="s">
        <v>83</v>
      </c>
      <c r="B55" s="42" t="s">
        <v>84</v>
      </c>
      <c r="C55" s="43" t="s">
        <v>85</v>
      </c>
      <c r="D55" s="42" t="s">
        <v>86</v>
      </c>
      <c r="E55" s="42" t="s">
        <v>21</v>
      </c>
      <c r="F55" s="43">
        <v>75.34</v>
      </c>
      <c r="G55" s="43">
        <v>1000</v>
      </c>
      <c r="H55" s="43">
        <v>1000</v>
      </c>
      <c r="I55" s="43" t="s">
        <v>12</v>
      </c>
      <c r="J55" s="43">
        <v>1000</v>
      </c>
      <c r="K55" s="43">
        <v>1000</v>
      </c>
      <c r="L55" s="43">
        <v>1000</v>
      </c>
      <c r="M55" s="43">
        <v>1000</v>
      </c>
      <c r="N55" s="43">
        <v>1000</v>
      </c>
      <c r="O55" s="44">
        <v>1000</v>
      </c>
      <c r="P55" s="45">
        <v>477000</v>
      </c>
      <c r="Q55" s="45">
        <v>2700000</v>
      </c>
      <c r="R55" s="45">
        <v>7040</v>
      </c>
      <c r="S55" s="45">
        <v>199000</v>
      </c>
      <c r="T55" s="45">
        <v>259000</v>
      </c>
      <c r="U55" s="45">
        <v>2150000</v>
      </c>
      <c r="V55" s="46">
        <v>64200</v>
      </c>
      <c r="W55" s="45">
        <v>696000</v>
      </c>
      <c r="X55" s="45">
        <v>24800</v>
      </c>
      <c r="Y55" s="45">
        <v>410000</v>
      </c>
      <c r="Z55" s="45">
        <v>21400</v>
      </c>
      <c r="AA55" s="45">
        <v>674000</v>
      </c>
      <c r="AB55" s="46">
        <v>47800</v>
      </c>
      <c r="AC55" s="45">
        <v>347000</v>
      </c>
      <c r="AD55" s="45">
        <v>184000</v>
      </c>
      <c r="AE55" s="47">
        <v>2290000</v>
      </c>
      <c r="AF55" s="29">
        <f t="shared" si="12"/>
        <v>3.5162728981607754</v>
      </c>
      <c r="AG55" s="29">
        <f t="shared" si="13"/>
        <v>5.1896354723379161E-2</v>
      </c>
      <c r="AH55" s="29">
        <f t="shared" si="32"/>
        <v>1.9092550956470458</v>
      </c>
      <c r="AI55" s="29">
        <f t="shared" si="15"/>
        <v>0.47325937119899747</v>
      </c>
      <c r="AJ55" s="29">
        <f t="shared" si="16"/>
        <v>0.18281670413917658</v>
      </c>
      <c r="AK55" s="29">
        <f t="shared" si="17"/>
        <v>0.15775312373299916</v>
      </c>
      <c r="AL55" s="32">
        <f t="shared" si="18"/>
        <v>0.35236445394567101</v>
      </c>
      <c r="AM55" s="48">
        <f t="shared" si="19"/>
        <v>1.3563819984519554</v>
      </c>
      <c r="AN55" s="46">
        <v>221000</v>
      </c>
      <c r="AO55" s="46">
        <v>1250000</v>
      </c>
      <c r="AP55" s="45">
        <f t="shared" si="0"/>
        <v>1471000</v>
      </c>
      <c r="AQ55" s="58">
        <v>1800000</v>
      </c>
      <c r="AR55" s="46">
        <v>51000000</v>
      </c>
      <c r="AS55" s="58">
        <f t="shared" si="1"/>
        <v>52800000</v>
      </c>
      <c r="AT55" s="46">
        <v>6630000</v>
      </c>
      <c r="AU55" s="46">
        <v>550000000</v>
      </c>
      <c r="AV55" s="46">
        <f t="shared" si="2"/>
        <v>556630000</v>
      </c>
      <c r="AW55" s="46">
        <v>16400000</v>
      </c>
      <c r="AX55" s="45">
        <v>178000000</v>
      </c>
      <c r="AY55" s="45">
        <f t="shared" si="3"/>
        <v>194400000</v>
      </c>
      <c r="AZ55" s="45">
        <v>6350000</v>
      </c>
      <c r="BA55" s="46">
        <v>105000000</v>
      </c>
      <c r="BB55" s="46">
        <f t="shared" si="4"/>
        <v>111350000</v>
      </c>
      <c r="BC55" s="46">
        <v>5470000</v>
      </c>
      <c r="BD55" s="46">
        <v>172000000</v>
      </c>
      <c r="BE55" s="46">
        <f t="shared" si="5"/>
        <v>177470000</v>
      </c>
      <c r="BF55" s="46">
        <v>12200000</v>
      </c>
      <c r="BG55" s="46">
        <v>88800000</v>
      </c>
      <c r="BH55" s="46">
        <f t="shared" si="6"/>
        <v>101000000</v>
      </c>
      <c r="BI55" s="46">
        <v>184000</v>
      </c>
      <c r="BJ55" s="60">
        <v>2290000</v>
      </c>
      <c r="BK55" s="49">
        <f t="shared" si="7"/>
        <v>2474000</v>
      </c>
      <c r="BL55" s="29">
        <f t="shared" si="20"/>
        <v>3.5894833011876966E-2</v>
      </c>
      <c r="BM55" s="29">
        <f t="shared" si="21"/>
        <v>0.2923561059790884</v>
      </c>
      <c r="BN55" s="29">
        <f t="shared" si="22"/>
        <v>1.0768449903563091</v>
      </c>
      <c r="BO55" s="29">
        <f t="shared" si="23"/>
        <v>2.6636889655872502</v>
      </c>
      <c r="BP55" s="29">
        <f t="shared" si="24"/>
        <v>1.031367373870673</v>
      </c>
      <c r="BQ55" s="29">
        <f t="shared" si="25"/>
        <v>0.88843772205867422</v>
      </c>
      <c r="BR55" s="29">
        <f t="shared" si="26"/>
        <v>1.9815247183027105</v>
      </c>
      <c r="BS55" s="29">
        <f t="shared" si="27"/>
        <v>2.9885290833417927E-2</v>
      </c>
      <c r="BT55" s="35">
        <f t="shared" si="8"/>
        <v>0.96618897449203622</v>
      </c>
    </row>
    <row r="56" spans="1:72" x14ac:dyDescent="0.25">
      <c r="A56" s="42" t="s">
        <v>94</v>
      </c>
      <c r="B56" s="42" t="s">
        <v>95</v>
      </c>
      <c r="C56" s="43" t="s">
        <v>85</v>
      </c>
      <c r="D56" s="42" t="s">
        <v>99</v>
      </c>
      <c r="E56" s="42" t="s">
        <v>21</v>
      </c>
      <c r="F56" s="43">
        <v>75.34</v>
      </c>
      <c r="G56" s="43">
        <v>1000</v>
      </c>
      <c r="H56" s="43">
        <v>1000</v>
      </c>
      <c r="I56" s="43" t="s">
        <v>12</v>
      </c>
      <c r="J56" s="43">
        <v>1000</v>
      </c>
      <c r="K56" s="43">
        <v>1000</v>
      </c>
      <c r="L56" s="43">
        <v>1000</v>
      </c>
      <c r="M56" s="43">
        <v>1000</v>
      </c>
      <c r="N56" s="43">
        <v>1000</v>
      </c>
      <c r="O56" s="44">
        <v>1000</v>
      </c>
      <c r="P56" s="45">
        <v>477000</v>
      </c>
      <c r="Q56" s="45">
        <v>2700000</v>
      </c>
      <c r="R56" s="45">
        <v>7040</v>
      </c>
      <c r="S56" s="45">
        <v>199000</v>
      </c>
      <c r="T56" s="45">
        <v>259000</v>
      </c>
      <c r="U56" s="45">
        <v>2150000</v>
      </c>
      <c r="V56" s="46">
        <v>64200</v>
      </c>
      <c r="W56" s="45">
        <v>696000</v>
      </c>
      <c r="X56" s="45">
        <v>24800</v>
      </c>
      <c r="Y56" s="45">
        <v>410000</v>
      </c>
      <c r="Z56" s="45">
        <v>21400</v>
      </c>
      <c r="AA56" s="45">
        <v>674000</v>
      </c>
      <c r="AB56" s="46">
        <v>47800</v>
      </c>
      <c r="AC56" s="45">
        <v>347000</v>
      </c>
      <c r="AD56" s="45">
        <v>184000</v>
      </c>
      <c r="AE56" s="47">
        <v>2290000</v>
      </c>
      <c r="AF56" s="29">
        <f t="shared" si="12"/>
        <v>3.5162728981607754</v>
      </c>
      <c r="AG56" s="29">
        <f t="shared" si="13"/>
        <v>5.1896354723379161E-2</v>
      </c>
      <c r="AH56" s="29">
        <f t="shared" si="32"/>
        <v>1.9092550956470458</v>
      </c>
      <c r="AI56" s="29">
        <f t="shared" si="15"/>
        <v>0.47325937119899747</v>
      </c>
      <c r="AJ56" s="29">
        <f t="shared" si="16"/>
        <v>0.18281670413917658</v>
      </c>
      <c r="AK56" s="29">
        <f t="shared" si="17"/>
        <v>0.15775312373299916</v>
      </c>
      <c r="AL56" s="32">
        <f t="shared" si="18"/>
        <v>0.35236445394567101</v>
      </c>
      <c r="AM56" s="48">
        <f t="shared" si="19"/>
        <v>1.3563819984519554</v>
      </c>
      <c r="AN56" s="46">
        <v>937000</v>
      </c>
      <c r="AO56" s="46">
        <v>5310000</v>
      </c>
      <c r="AP56" s="45">
        <f t="shared" si="0"/>
        <v>6247000</v>
      </c>
      <c r="AQ56" s="58">
        <v>12200</v>
      </c>
      <c r="AR56" s="46">
        <v>346000</v>
      </c>
      <c r="AS56" s="58">
        <f t="shared" si="1"/>
        <v>358200</v>
      </c>
      <c r="AT56" s="46">
        <v>828000</v>
      </c>
      <c r="AU56" s="46">
        <v>6860000</v>
      </c>
      <c r="AV56" s="46">
        <f t="shared" si="2"/>
        <v>7688000</v>
      </c>
      <c r="AW56" s="46">
        <v>252000</v>
      </c>
      <c r="AX56" s="45">
        <v>2740000</v>
      </c>
      <c r="AY56" s="45">
        <f t="shared" si="3"/>
        <v>2992000</v>
      </c>
      <c r="AZ56" s="45">
        <v>6350000</v>
      </c>
      <c r="BA56" s="46">
        <v>105000000</v>
      </c>
      <c r="BB56" s="46">
        <f t="shared" si="4"/>
        <v>111350000</v>
      </c>
      <c r="BC56" s="46">
        <v>284000</v>
      </c>
      <c r="BD56" s="46">
        <v>8940000</v>
      </c>
      <c r="BE56" s="46">
        <f t="shared" si="5"/>
        <v>9224000</v>
      </c>
      <c r="BF56" s="46">
        <v>384000</v>
      </c>
      <c r="BG56" s="46">
        <v>2790000</v>
      </c>
      <c r="BH56" s="46">
        <f t="shared" si="6"/>
        <v>3174000</v>
      </c>
      <c r="BI56" s="46">
        <v>184000</v>
      </c>
      <c r="BJ56" s="60">
        <v>2290000</v>
      </c>
      <c r="BK56" s="49">
        <f t="shared" si="7"/>
        <v>2474000</v>
      </c>
      <c r="BL56" s="29">
        <f t="shared" si="20"/>
        <v>0.81202877199064039</v>
      </c>
      <c r="BM56" s="29">
        <f t="shared" si="21"/>
        <v>1.0572839934136408E-2</v>
      </c>
      <c r="BN56" s="29">
        <f t="shared" si="22"/>
        <v>0.7175665135627004</v>
      </c>
      <c r="BO56" s="29">
        <f t="shared" si="23"/>
        <v>0.21838980847560446</v>
      </c>
      <c r="BP56" s="29">
        <f t="shared" si="24"/>
        <v>5.5030765230955891</v>
      </c>
      <c r="BQ56" s="29">
        <f t="shared" si="25"/>
        <v>0.24612184764710981</v>
      </c>
      <c r="BR56" s="29">
        <f t="shared" si="26"/>
        <v>0.33278447005806394</v>
      </c>
      <c r="BS56" s="29">
        <f t="shared" si="27"/>
        <v>0.15945922523615563</v>
      </c>
      <c r="BT56" s="35">
        <f t="shared" si="8"/>
        <v>3.5491819436231027</v>
      </c>
    </row>
    <row r="57" spans="1:72" x14ac:dyDescent="0.25">
      <c r="A57" s="42" t="s">
        <v>105</v>
      </c>
      <c r="B57" s="42" t="s">
        <v>106</v>
      </c>
      <c r="C57" s="43" t="s">
        <v>85</v>
      </c>
      <c r="D57" s="42" t="s">
        <v>99</v>
      </c>
      <c r="E57" s="42" t="s">
        <v>21</v>
      </c>
      <c r="F57" s="43">
        <v>75.34</v>
      </c>
      <c r="G57" s="43">
        <v>1000</v>
      </c>
      <c r="H57" s="43">
        <v>1000</v>
      </c>
      <c r="I57" s="43" t="s">
        <v>12</v>
      </c>
      <c r="J57" s="43">
        <v>1000</v>
      </c>
      <c r="K57" s="43">
        <v>1000</v>
      </c>
      <c r="L57" s="43">
        <v>1000</v>
      </c>
      <c r="M57" s="43">
        <v>1000</v>
      </c>
      <c r="N57" s="43">
        <v>1000</v>
      </c>
      <c r="O57" s="44">
        <v>1000</v>
      </c>
      <c r="P57" s="45">
        <v>477000</v>
      </c>
      <c r="Q57" s="45">
        <v>2700000</v>
      </c>
      <c r="R57" s="45">
        <v>7040</v>
      </c>
      <c r="S57" s="45">
        <v>199000</v>
      </c>
      <c r="T57" s="45">
        <v>259000</v>
      </c>
      <c r="U57" s="45">
        <v>2150000</v>
      </c>
      <c r="V57" s="46">
        <v>64200</v>
      </c>
      <c r="W57" s="45">
        <v>696000</v>
      </c>
      <c r="X57" s="45">
        <v>24800</v>
      </c>
      <c r="Y57" s="45">
        <v>410000</v>
      </c>
      <c r="Z57" s="45">
        <v>21400</v>
      </c>
      <c r="AA57" s="45">
        <v>674000</v>
      </c>
      <c r="AB57" s="46">
        <v>47800</v>
      </c>
      <c r="AC57" s="45">
        <v>347000</v>
      </c>
      <c r="AD57" s="45">
        <v>184000</v>
      </c>
      <c r="AE57" s="47">
        <v>2290000</v>
      </c>
      <c r="AF57" s="29">
        <f t="shared" si="12"/>
        <v>3.5162728981607754</v>
      </c>
      <c r="AG57" s="29">
        <f t="shared" si="13"/>
        <v>5.1896354723379161E-2</v>
      </c>
      <c r="AH57" s="29">
        <f t="shared" si="32"/>
        <v>1.9092550956470458</v>
      </c>
      <c r="AI57" s="29">
        <f t="shared" si="15"/>
        <v>0.47325937119899747</v>
      </c>
      <c r="AJ57" s="29">
        <f t="shared" si="16"/>
        <v>0.18281670413917658</v>
      </c>
      <c r="AK57" s="29">
        <f t="shared" si="17"/>
        <v>0.15775312373299916</v>
      </c>
      <c r="AL57" s="32">
        <f t="shared" si="18"/>
        <v>0.35236445394567101</v>
      </c>
      <c r="AM57" s="48">
        <f t="shared" si="19"/>
        <v>1.3563819984519554</v>
      </c>
      <c r="AN57" s="46">
        <v>477000</v>
      </c>
      <c r="AO57" s="46">
        <v>2700000</v>
      </c>
      <c r="AP57" s="45">
        <f t="shared" si="0"/>
        <v>3177000</v>
      </c>
      <c r="AQ57" s="58">
        <v>1800000</v>
      </c>
      <c r="AR57" s="46">
        <v>51000000</v>
      </c>
      <c r="AS57" s="58">
        <f t="shared" si="1"/>
        <v>52800000</v>
      </c>
      <c r="AT57" s="46">
        <v>418000</v>
      </c>
      <c r="AU57" s="46">
        <v>3470000</v>
      </c>
      <c r="AV57" s="46">
        <f t="shared" si="2"/>
        <v>3888000</v>
      </c>
      <c r="AW57" s="46">
        <v>16400000</v>
      </c>
      <c r="AX57" s="45">
        <v>178000000</v>
      </c>
      <c r="AY57" s="45">
        <f t="shared" si="3"/>
        <v>194400000</v>
      </c>
      <c r="AZ57" s="45">
        <v>6350000</v>
      </c>
      <c r="BA57" s="46">
        <v>105000000</v>
      </c>
      <c r="BB57" s="46">
        <f t="shared" si="4"/>
        <v>111350000</v>
      </c>
      <c r="BC57" s="46">
        <v>5470000</v>
      </c>
      <c r="BD57" s="46">
        <v>172000000</v>
      </c>
      <c r="BE57" s="46">
        <f t="shared" si="5"/>
        <v>177470000</v>
      </c>
      <c r="BF57" s="46">
        <v>12200000</v>
      </c>
      <c r="BG57" s="46">
        <v>88800000</v>
      </c>
      <c r="BH57" s="46">
        <f t="shared" si="6"/>
        <v>101000000</v>
      </c>
      <c r="BI57" s="46">
        <v>47100000</v>
      </c>
      <c r="BJ57" s="60">
        <v>587000000</v>
      </c>
      <c r="BK57" s="49">
        <f t="shared" si="7"/>
        <v>634100000</v>
      </c>
      <c r="BL57" s="29">
        <f t="shared" si="20"/>
        <v>4.2298952502355484E-2</v>
      </c>
      <c r="BM57" s="29">
        <f t="shared" si="21"/>
        <v>0.15961868868813389</v>
      </c>
      <c r="BN57" s="29">
        <f t="shared" si="22"/>
        <v>3.7067006595355542E-2</v>
      </c>
      <c r="BO57" s="29">
        <f t="shared" si="23"/>
        <v>1.4543036080474423</v>
      </c>
      <c r="BP57" s="29">
        <f t="shared" si="24"/>
        <v>0.56309926287202794</v>
      </c>
      <c r="BQ57" s="29">
        <f t="shared" si="25"/>
        <v>0.4850634595133847</v>
      </c>
      <c r="BR57" s="29">
        <f t="shared" si="26"/>
        <v>1.0818600011084631</v>
      </c>
      <c r="BS57" s="29">
        <f t="shared" si="27"/>
        <v>4.1766890206728373</v>
      </c>
      <c r="BT57" s="35">
        <f t="shared" si="8"/>
        <v>3.724535218643624</v>
      </c>
    </row>
    <row r="58" spans="1:72" x14ac:dyDescent="0.25">
      <c r="A58" s="42" t="s">
        <v>105</v>
      </c>
      <c r="B58" s="42" t="s">
        <v>106</v>
      </c>
      <c r="C58" s="43" t="s">
        <v>107</v>
      </c>
      <c r="D58" s="42" t="s">
        <v>108</v>
      </c>
      <c r="E58" s="42" t="s">
        <v>21</v>
      </c>
      <c r="F58" s="43">
        <v>50.8</v>
      </c>
      <c r="G58" s="43">
        <v>52.21</v>
      </c>
      <c r="H58" s="43">
        <v>46.13</v>
      </c>
      <c r="I58" s="43" t="s">
        <v>12</v>
      </c>
      <c r="J58" s="43">
        <v>52.21</v>
      </c>
      <c r="K58" s="43" t="s">
        <v>12</v>
      </c>
      <c r="L58" s="43" t="s">
        <v>12</v>
      </c>
      <c r="M58" s="43" t="s">
        <v>12</v>
      </c>
      <c r="N58" s="43" t="s">
        <v>12</v>
      </c>
      <c r="O58" s="44" t="s">
        <v>12</v>
      </c>
      <c r="P58" s="45">
        <v>40700</v>
      </c>
      <c r="Q58" s="45">
        <v>83100</v>
      </c>
      <c r="R58" s="45">
        <v>0</v>
      </c>
      <c r="S58" s="45">
        <v>0</v>
      </c>
      <c r="T58" s="45">
        <v>25200</v>
      </c>
      <c r="U58" s="45">
        <v>92100</v>
      </c>
      <c r="V58" s="46">
        <v>0</v>
      </c>
      <c r="W58" s="45">
        <v>26800</v>
      </c>
      <c r="X58" s="45">
        <v>0</v>
      </c>
      <c r="Y58" s="45">
        <v>0</v>
      </c>
      <c r="Z58" s="45">
        <v>0</v>
      </c>
      <c r="AA58" s="45">
        <v>0</v>
      </c>
      <c r="AB58" s="46">
        <v>0</v>
      </c>
      <c r="AC58" s="45">
        <v>26600</v>
      </c>
      <c r="AD58" s="45">
        <v>0</v>
      </c>
      <c r="AE58" s="47">
        <v>55300</v>
      </c>
      <c r="AF58" s="29">
        <f t="shared" si="12"/>
        <v>4.9408194233687404</v>
      </c>
      <c r="AG58" s="29">
        <f t="shared" si="13"/>
        <v>0</v>
      </c>
      <c r="AH58" s="29">
        <f t="shared" si="32"/>
        <v>3.0591805766312596</v>
      </c>
      <c r="AI58" s="29">
        <f t="shared" si="15"/>
        <v>0</v>
      </c>
      <c r="AJ58" s="29">
        <f t="shared" si="16"/>
        <v>0</v>
      </c>
      <c r="AK58" s="29">
        <f t="shared" si="17"/>
        <v>0</v>
      </c>
      <c r="AL58" s="32">
        <f t="shared" si="18"/>
        <v>0</v>
      </c>
      <c r="AM58" s="48">
        <f t="shared" si="19"/>
        <v>0</v>
      </c>
      <c r="AN58" s="46">
        <v>40700</v>
      </c>
      <c r="AO58" s="46">
        <v>83100</v>
      </c>
      <c r="AP58" s="45">
        <f t="shared" si="0"/>
        <v>123800</v>
      </c>
      <c r="AQ58" s="58">
        <v>0</v>
      </c>
      <c r="AR58" s="46">
        <v>0</v>
      </c>
      <c r="AS58" s="58">
        <f t="shared" si="1"/>
        <v>0</v>
      </c>
      <c r="AT58" s="46">
        <v>40700</v>
      </c>
      <c r="AU58" s="46">
        <v>149000</v>
      </c>
      <c r="AV58" s="46">
        <f t="shared" si="2"/>
        <v>189700</v>
      </c>
      <c r="AW58" s="46">
        <v>0</v>
      </c>
      <c r="AX58" s="45">
        <v>6850000</v>
      </c>
      <c r="AY58" s="45">
        <f t="shared" si="3"/>
        <v>6850000</v>
      </c>
      <c r="AZ58" s="45">
        <v>0</v>
      </c>
      <c r="BA58" s="46">
        <v>0</v>
      </c>
      <c r="BB58" s="46">
        <f t="shared" si="4"/>
        <v>0</v>
      </c>
      <c r="BC58" s="46">
        <v>0</v>
      </c>
      <c r="BD58" s="46">
        <v>0</v>
      </c>
      <c r="BE58" s="46">
        <f t="shared" si="5"/>
        <v>0</v>
      </c>
      <c r="BF58" s="46">
        <v>101500</v>
      </c>
      <c r="BG58" s="46">
        <v>6810000</v>
      </c>
      <c r="BH58" s="46">
        <f t="shared" si="6"/>
        <v>6911500</v>
      </c>
      <c r="BI58" s="46">
        <v>0</v>
      </c>
      <c r="BJ58" s="60">
        <v>14200000</v>
      </c>
      <c r="BK58" s="49">
        <f t="shared" si="7"/>
        <v>14200000</v>
      </c>
      <c r="BL58" s="29">
        <f t="shared" si="20"/>
        <v>1.7802077638053582</v>
      </c>
      <c r="BM58" s="29">
        <f t="shared" si="21"/>
        <v>0</v>
      </c>
      <c r="BN58" s="29">
        <f t="shared" si="22"/>
        <v>1.7802077638053582</v>
      </c>
      <c r="BO58" s="29">
        <f t="shared" si="23"/>
        <v>0</v>
      </c>
      <c r="BP58" s="29">
        <f t="shared" si="24"/>
        <v>0</v>
      </c>
      <c r="BQ58" s="29">
        <f t="shared" si="25"/>
        <v>0</v>
      </c>
      <c r="BR58" s="29">
        <f t="shared" si="26"/>
        <v>4.4395844723892841</v>
      </c>
      <c r="BS58" s="29">
        <f t="shared" si="27"/>
        <v>0</v>
      </c>
      <c r="BT58" s="35">
        <f t="shared" si="8"/>
        <v>1.2469287469287469</v>
      </c>
    </row>
    <row r="59" spans="1:72" x14ac:dyDescent="0.25">
      <c r="A59" s="42" t="s">
        <v>118</v>
      </c>
      <c r="B59" s="42" t="s">
        <v>119</v>
      </c>
      <c r="C59" s="43" t="s">
        <v>122</v>
      </c>
      <c r="D59" s="42" t="s">
        <v>123</v>
      </c>
      <c r="E59" s="42" t="s">
        <v>21</v>
      </c>
      <c r="F59" s="43">
        <v>19.8</v>
      </c>
      <c r="G59" s="43">
        <v>1000</v>
      </c>
      <c r="H59" s="43">
        <v>1000</v>
      </c>
      <c r="I59" s="43" t="s">
        <v>12</v>
      </c>
      <c r="J59" s="43" t="s">
        <v>12</v>
      </c>
      <c r="K59" s="43" t="s">
        <v>12</v>
      </c>
      <c r="L59" s="43" t="s">
        <v>12</v>
      </c>
      <c r="M59" s="43" t="s">
        <v>12</v>
      </c>
      <c r="N59" s="43" t="s">
        <v>12</v>
      </c>
      <c r="O59" s="44" t="s">
        <v>12</v>
      </c>
      <c r="P59" s="45">
        <v>25600</v>
      </c>
      <c r="Q59" s="45">
        <v>117000</v>
      </c>
      <c r="R59" s="45">
        <v>0</v>
      </c>
      <c r="S59" s="45">
        <v>0</v>
      </c>
      <c r="T59" s="45">
        <v>0</v>
      </c>
      <c r="U59" s="45">
        <v>0</v>
      </c>
      <c r="V59" s="46">
        <v>0</v>
      </c>
      <c r="W59" s="45">
        <v>0</v>
      </c>
      <c r="X59" s="45">
        <v>0</v>
      </c>
      <c r="Y59" s="45">
        <v>6960</v>
      </c>
      <c r="Z59" s="45">
        <v>0</v>
      </c>
      <c r="AA59" s="45">
        <v>0</v>
      </c>
      <c r="AB59" s="46">
        <v>0</v>
      </c>
      <c r="AC59" s="45">
        <v>0</v>
      </c>
      <c r="AD59" s="45">
        <v>7790</v>
      </c>
      <c r="AE59" s="47">
        <v>0</v>
      </c>
      <c r="AF59" s="29">
        <f t="shared" si="12"/>
        <v>6.1335729260257565</v>
      </c>
      <c r="AG59" s="29">
        <f t="shared" si="13"/>
        <v>0</v>
      </c>
      <c r="AH59" s="29">
        <f t="shared" si="32"/>
        <v>0</v>
      </c>
      <c r="AI59" s="29">
        <f t="shared" si="15"/>
        <v>0</v>
      </c>
      <c r="AJ59" s="29">
        <f t="shared" si="16"/>
        <v>0</v>
      </c>
      <c r="AK59" s="29">
        <f t="shared" si="17"/>
        <v>0</v>
      </c>
      <c r="AL59" s="32">
        <f t="shared" si="18"/>
        <v>0</v>
      </c>
      <c r="AM59" s="48">
        <f t="shared" si="19"/>
        <v>1.8664270739742437</v>
      </c>
      <c r="AN59" s="46">
        <v>13700</v>
      </c>
      <c r="AO59" s="46">
        <v>62200</v>
      </c>
      <c r="AP59" s="45">
        <f t="shared" si="0"/>
        <v>75900</v>
      </c>
      <c r="AQ59" s="58">
        <v>0</v>
      </c>
      <c r="AR59" s="46">
        <v>0</v>
      </c>
      <c r="AS59" s="58">
        <f t="shared" si="1"/>
        <v>0</v>
      </c>
      <c r="AT59" s="46">
        <v>0</v>
      </c>
      <c r="AU59" s="46">
        <v>0</v>
      </c>
      <c r="AV59" s="46">
        <f t="shared" si="2"/>
        <v>0</v>
      </c>
      <c r="AW59" s="46">
        <v>0</v>
      </c>
      <c r="AX59" s="45">
        <v>0</v>
      </c>
      <c r="AY59" s="45">
        <f t="shared" si="3"/>
        <v>0</v>
      </c>
      <c r="AZ59" s="45">
        <v>0</v>
      </c>
      <c r="BA59" s="46">
        <v>48200</v>
      </c>
      <c r="BB59" s="46">
        <f t="shared" si="4"/>
        <v>48200</v>
      </c>
      <c r="BC59" s="46">
        <v>0</v>
      </c>
      <c r="BD59" s="46">
        <v>0</v>
      </c>
      <c r="BE59" s="46">
        <f t="shared" si="5"/>
        <v>0</v>
      </c>
      <c r="BF59" s="46">
        <v>12000000</v>
      </c>
      <c r="BG59" s="46">
        <v>0</v>
      </c>
      <c r="BH59" s="46">
        <f t="shared" si="6"/>
        <v>12000000</v>
      </c>
      <c r="BI59" s="46">
        <v>7790</v>
      </c>
      <c r="BJ59" s="60">
        <v>0</v>
      </c>
      <c r="BK59" s="49">
        <f t="shared" si="7"/>
        <v>7790</v>
      </c>
      <c r="BL59" s="29">
        <f t="shared" si="20"/>
        <v>9.1170062945608241E-3</v>
      </c>
      <c r="BM59" s="29">
        <f t="shared" si="21"/>
        <v>0</v>
      </c>
      <c r="BN59" s="29">
        <f t="shared" si="22"/>
        <v>0</v>
      </c>
      <c r="BO59" s="29">
        <f t="shared" si="23"/>
        <v>0</v>
      </c>
      <c r="BP59" s="29">
        <f t="shared" si="24"/>
        <v>0</v>
      </c>
      <c r="BQ59" s="29">
        <f t="shared" si="25"/>
        <v>0</v>
      </c>
      <c r="BR59" s="29">
        <f t="shared" si="26"/>
        <v>7.9856989441408679</v>
      </c>
      <c r="BS59" s="29">
        <f t="shared" si="27"/>
        <v>5.1840495645714465E-3</v>
      </c>
      <c r="BT59" s="35">
        <f t="shared" si="8"/>
        <v>876.48102189781025</v>
      </c>
    </row>
    <row r="60" spans="1:72" x14ac:dyDescent="0.25">
      <c r="A60" s="42" t="s">
        <v>148</v>
      </c>
      <c r="B60" s="42" t="s">
        <v>149</v>
      </c>
      <c r="C60" s="43" t="s">
        <v>152</v>
      </c>
      <c r="D60" s="42" t="s">
        <v>153</v>
      </c>
      <c r="E60" s="42" t="s">
        <v>21</v>
      </c>
      <c r="F60" s="43">
        <v>19.079999999999998</v>
      </c>
      <c r="G60" s="43">
        <v>1000</v>
      </c>
      <c r="H60" s="43">
        <v>1000</v>
      </c>
      <c r="I60" s="43" t="s">
        <v>12</v>
      </c>
      <c r="J60" s="43" t="s">
        <v>12</v>
      </c>
      <c r="K60" s="43" t="s">
        <v>12</v>
      </c>
      <c r="L60" s="43" t="s">
        <v>12</v>
      </c>
      <c r="M60" s="43" t="s">
        <v>12</v>
      </c>
      <c r="N60" s="43" t="s">
        <v>12</v>
      </c>
      <c r="O60" s="44" t="s">
        <v>12</v>
      </c>
      <c r="P60" s="45">
        <v>38500</v>
      </c>
      <c r="Q60" s="45">
        <v>0</v>
      </c>
      <c r="R60" s="45">
        <v>12800</v>
      </c>
      <c r="S60" s="45">
        <v>0</v>
      </c>
      <c r="T60" s="45">
        <v>54400</v>
      </c>
      <c r="U60" s="45">
        <v>0</v>
      </c>
      <c r="V60" s="46">
        <v>0</v>
      </c>
      <c r="W60" s="45">
        <v>0</v>
      </c>
      <c r="X60" s="45">
        <v>16500</v>
      </c>
      <c r="Y60" s="45">
        <v>0</v>
      </c>
      <c r="Z60" s="45">
        <v>11700</v>
      </c>
      <c r="AA60" s="45">
        <v>0</v>
      </c>
      <c r="AB60" s="46">
        <v>18900</v>
      </c>
      <c r="AC60" s="45">
        <v>0</v>
      </c>
      <c r="AD60" s="45">
        <v>0</v>
      </c>
      <c r="AE60" s="47">
        <v>0</v>
      </c>
      <c r="AF60" s="29">
        <f t="shared" si="12"/>
        <v>2.0157068062827226</v>
      </c>
      <c r="AG60" s="29">
        <f t="shared" si="13"/>
        <v>0.67015706806282727</v>
      </c>
      <c r="AH60" s="29">
        <f t="shared" si="32"/>
        <v>2.8481675392670156</v>
      </c>
      <c r="AI60" s="29">
        <f t="shared" si="15"/>
        <v>0</v>
      </c>
      <c r="AJ60" s="29">
        <f t="shared" si="16"/>
        <v>0.86387434554973819</v>
      </c>
      <c r="AK60" s="29">
        <f t="shared" si="17"/>
        <v>0.61256544502617805</v>
      </c>
      <c r="AL60" s="32">
        <f t="shared" si="18"/>
        <v>0.98952879581151831</v>
      </c>
      <c r="AM60" s="48">
        <f t="shared" si="19"/>
        <v>0</v>
      </c>
      <c r="AN60" s="46">
        <v>38500</v>
      </c>
      <c r="AO60" s="46">
        <v>0</v>
      </c>
      <c r="AP60" s="45">
        <f t="shared" si="0"/>
        <v>38500</v>
      </c>
      <c r="AQ60" s="58">
        <v>38500</v>
      </c>
      <c r="AR60" s="46">
        <v>0</v>
      </c>
      <c r="AS60" s="58">
        <f t="shared" si="1"/>
        <v>38500</v>
      </c>
      <c r="AT60" s="46">
        <v>38500</v>
      </c>
      <c r="AU60" s="46">
        <v>0</v>
      </c>
      <c r="AV60" s="46">
        <f t="shared" si="2"/>
        <v>38500</v>
      </c>
      <c r="AW60" s="46">
        <v>0</v>
      </c>
      <c r="AX60" s="45">
        <v>0</v>
      </c>
      <c r="AY60" s="45">
        <f t="shared" si="3"/>
        <v>0</v>
      </c>
      <c r="AZ60" s="45">
        <v>38500</v>
      </c>
      <c r="BA60" s="46">
        <v>0</v>
      </c>
      <c r="BB60" s="46">
        <f t="shared" si="4"/>
        <v>38500</v>
      </c>
      <c r="BC60" s="46">
        <v>38500</v>
      </c>
      <c r="BD60" s="46">
        <v>0</v>
      </c>
      <c r="BE60" s="46">
        <f t="shared" si="5"/>
        <v>38500</v>
      </c>
      <c r="BF60" s="46">
        <v>385000</v>
      </c>
      <c r="BG60" s="46">
        <v>0</v>
      </c>
      <c r="BH60" s="46">
        <f t="shared" si="6"/>
        <v>385000</v>
      </c>
      <c r="BI60" s="46">
        <v>110000</v>
      </c>
      <c r="BJ60" s="60">
        <v>0</v>
      </c>
      <c r="BK60" s="49">
        <f t="shared" si="7"/>
        <v>110000</v>
      </c>
      <c r="BL60" s="29">
        <f t="shared" si="20"/>
        <v>0.44800000000000001</v>
      </c>
      <c r="BM60" s="29">
        <f t="shared" si="21"/>
        <v>0.44800000000000001</v>
      </c>
      <c r="BN60" s="29">
        <f t="shared" si="22"/>
        <v>0.44800000000000001</v>
      </c>
      <c r="BO60" s="29">
        <f t="shared" si="23"/>
        <v>0</v>
      </c>
      <c r="BP60" s="29">
        <f t="shared" si="24"/>
        <v>0.44800000000000001</v>
      </c>
      <c r="BQ60" s="29">
        <f t="shared" si="25"/>
        <v>0.44800000000000001</v>
      </c>
      <c r="BR60" s="29">
        <f t="shared" si="26"/>
        <v>4.4800000000000004</v>
      </c>
      <c r="BS60" s="29">
        <f t="shared" si="27"/>
        <v>1.28</v>
      </c>
      <c r="BT60" s="35">
        <f t="shared" si="8"/>
        <v>4.9523809523809526</v>
      </c>
    </row>
    <row r="61" spans="1:72" x14ac:dyDescent="0.25">
      <c r="A61" s="42" t="s">
        <v>154</v>
      </c>
      <c r="B61" s="42" t="s">
        <v>155</v>
      </c>
      <c r="C61" s="43" t="s">
        <v>158</v>
      </c>
      <c r="D61" s="42" t="s">
        <v>159</v>
      </c>
      <c r="E61" s="42" t="s">
        <v>21</v>
      </c>
      <c r="F61" s="43">
        <v>18.91</v>
      </c>
      <c r="G61" s="43">
        <v>1000</v>
      </c>
      <c r="H61" s="43" t="s">
        <v>12</v>
      </c>
      <c r="I61" s="43" t="s">
        <v>12</v>
      </c>
      <c r="J61" s="43">
        <v>1000</v>
      </c>
      <c r="K61" s="43" t="s">
        <v>12</v>
      </c>
      <c r="L61" s="43" t="s">
        <v>12</v>
      </c>
      <c r="M61" s="43" t="s">
        <v>12</v>
      </c>
      <c r="N61" s="43" t="s">
        <v>12</v>
      </c>
      <c r="O61" s="44" t="s">
        <v>12</v>
      </c>
      <c r="P61" s="45">
        <v>986000</v>
      </c>
      <c r="Q61" s="45">
        <v>0</v>
      </c>
      <c r="R61" s="45">
        <v>24800</v>
      </c>
      <c r="S61" s="45">
        <v>0</v>
      </c>
      <c r="T61" s="45">
        <v>125000</v>
      </c>
      <c r="U61" s="45">
        <v>0</v>
      </c>
      <c r="V61" s="46">
        <v>68100</v>
      </c>
      <c r="W61" s="45">
        <v>0</v>
      </c>
      <c r="X61" s="45">
        <v>-1</v>
      </c>
      <c r="Y61" s="45">
        <v>0</v>
      </c>
      <c r="Z61" s="45">
        <v>233000</v>
      </c>
      <c r="AA61" s="45">
        <v>0</v>
      </c>
      <c r="AB61" s="46">
        <v>20600</v>
      </c>
      <c r="AC61" s="45">
        <v>0</v>
      </c>
      <c r="AD61" s="45">
        <v>54600</v>
      </c>
      <c r="AE61" s="47">
        <v>0</v>
      </c>
      <c r="AF61" s="29">
        <f t="shared" si="12"/>
        <v>5.2165896545133617</v>
      </c>
      <c r="AG61" s="29">
        <f t="shared" si="13"/>
        <v>0.13120834019465658</v>
      </c>
      <c r="AH61" s="29">
        <f t="shared" si="32"/>
        <v>0.66133235985209959</v>
      </c>
      <c r="AI61" s="29">
        <f t="shared" si="15"/>
        <v>0.36029386964742388</v>
      </c>
      <c r="AJ61" s="29">
        <f t="shared" si="16"/>
        <v>-5.2906588788167974E-6</v>
      </c>
      <c r="AK61" s="29">
        <f t="shared" si="17"/>
        <v>1.2327235187643137</v>
      </c>
      <c r="AL61" s="32">
        <f t="shared" si="18"/>
        <v>0.10898757290362603</v>
      </c>
      <c r="AM61" s="48">
        <f t="shared" si="19"/>
        <v>0.2888699747833971</v>
      </c>
      <c r="AN61" s="46">
        <v>54600</v>
      </c>
      <c r="AO61" s="46">
        <v>0</v>
      </c>
      <c r="AP61" s="45">
        <f t="shared" si="0"/>
        <v>54600</v>
      </c>
      <c r="AQ61" s="58">
        <v>54600</v>
      </c>
      <c r="AR61" s="46">
        <v>0</v>
      </c>
      <c r="AS61" s="58">
        <f t="shared" si="1"/>
        <v>54600</v>
      </c>
      <c r="AT61" s="46">
        <v>54600</v>
      </c>
      <c r="AU61" s="46">
        <v>0</v>
      </c>
      <c r="AV61" s="46">
        <f t="shared" si="2"/>
        <v>54600</v>
      </c>
      <c r="AW61" s="46">
        <v>54600</v>
      </c>
      <c r="AX61" s="45">
        <v>0</v>
      </c>
      <c r="AY61" s="45">
        <f t="shared" si="3"/>
        <v>54600</v>
      </c>
      <c r="AZ61" s="45">
        <v>-256</v>
      </c>
      <c r="BA61" s="46">
        <v>0</v>
      </c>
      <c r="BB61" s="46">
        <f t="shared" si="4"/>
        <v>-256</v>
      </c>
      <c r="BC61" s="46">
        <v>54600</v>
      </c>
      <c r="BD61" s="46">
        <v>0</v>
      </c>
      <c r="BE61" s="46">
        <f t="shared" si="5"/>
        <v>54600</v>
      </c>
      <c r="BF61" s="46">
        <v>54600</v>
      </c>
      <c r="BG61" s="46">
        <v>0</v>
      </c>
      <c r="BH61" s="46">
        <f t="shared" si="6"/>
        <v>54600</v>
      </c>
      <c r="BI61" s="46">
        <v>54600</v>
      </c>
      <c r="BJ61" s="60">
        <v>0</v>
      </c>
      <c r="BK61" s="49">
        <f t="shared" si="7"/>
        <v>54600</v>
      </c>
      <c r="BL61" s="29">
        <f t="shared" si="20"/>
        <v>1.1436231489433006</v>
      </c>
      <c r="BM61" s="29">
        <f t="shared" si="21"/>
        <v>1.1436231489433006</v>
      </c>
      <c r="BN61" s="29">
        <f t="shared" si="22"/>
        <v>1.1436231489433006</v>
      </c>
      <c r="BO61" s="29">
        <f t="shared" si="23"/>
        <v>1.1436231489433006</v>
      </c>
      <c r="BP61" s="29">
        <f t="shared" si="24"/>
        <v>-5.3620426031041196E-3</v>
      </c>
      <c r="BQ61" s="29">
        <f t="shared" si="25"/>
        <v>1.1436231489433006</v>
      </c>
      <c r="BR61" s="29">
        <f t="shared" si="26"/>
        <v>1.1436231489433006</v>
      </c>
      <c r="BS61" s="29">
        <f t="shared" si="27"/>
        <v>1.1436231489433006</v>
      </c>
      <c r="BT61" s="35">
        <f t="shared" si="8"/>
        <v>0.74882783882783888</v>
      </c>
    </row>
    <row r="62" spans="1:72" s="50" customFormat="1" x14ac:dyDescent="0.25">
      <c r="C62" s="51"/>
      <c r="E62" s="50" t="s">
        <v>205</v>
      </c>
      <c r="F62" s="51"/>
      <c r="G62" s="51"/>
      <c r="H62" s="51"/>
      <c r="I62" s="51"/>
      <c r="J62" s="51"/>
      <c r="K62" s="51"/>
      <c r="L62" s="51"/>
      <c r="M62" s="51"/>
      <c r="N62" s="51"/>
      <c r="O62" s="52"/>
      <c r="P62" s="53">
        <f>SUM(P51:P61)</f>
        <v>9036100</v>
      </c>
      <c r="Q62" s="53">
        <f t="shared" ref="Q62:V62" si="60">SUM(Q51:Q61)</f>
        <v>91377100</v>
      </c>
      <c r="R62" s="53">
        <f t="shared" si="60"/>
        <v>58720</v>
      </c>
      <c r="S62" s="53">
        <f t="shared" si="60"/>
        <v>4578308</v>
      </c>
      <c r="T62" s="53">
        <f t="shared" si="60"/>
        <v>3853870</v>
      </c>
      <c r="U62" s="53">
        <f t="shared" si="60"/>
        <v>70264100</v>
      </c>
      <c r="V62" s="53">
        <f t="shared" si="60"/>
        <v>1382400</v>
      </c>
      <c r="W62" s="53">
        <f t="shared" ref="W62:AE62" si="61">SUM(W51:W61)</f>
        <v>23961800</v>
      </c>
      <c r="X62" s="53">
        <f t="shared" si="61"/>
        <v>1142862</v>
      </c>
      <c r="Y62" s="53">
        <f t="shared" si="61"/>
        <v>26455890</v>
      </c>
      <c r="Z62" s="53">
        <f t="shared" si="61"/>
        <v>563557</v>
      </c>
      <c r="AA62" s="53">
        <f t="shared" si="61"/>
        <v>14168200</v>
      </c>
      <c r="AB62" s="53">
        <f t="shared" si="61"/>
        <v>1283890</v>
      </c>
      <c r="AC62" s="53">
        <f t="shared" si="61"/>
        <v>30327800</v>
      </c>
      <c r="AD62" s="53">
        <f t="shared" si="61"/>
        <v>4025490</v>
      </c>
      <c r="AE62" s="77">
        <f t="shared" si="61"/>
        <v>69855300</v>
      </c>
      <c r="AF62" s="34">
        <f t="shared" si="12"/>
        <v>3.3863857164385873</v>
      </c>
      <c r="AG62" s="34">
        <f t="shared" si="13"/>
        <v>2.200601689548299E-2</v>
      </c>
      <c r="AH62" s="34">
        <f t="shared" si="32"/>
        <v>1.4442835206572724</v>
      </c>
      <c r="AI62" s="34">
        <f t="shared" si="15"/>
        <v>0.51807080647676573</v>
      </c>
      <c r="AJ62" s="34">
        <f t="shared" si="16"/>
        <v>0.42830109811317235</v>
      </c>
      <c r="AK62" s="34">
        <f t="shared" si="17"/>
        <v>0.21119967410707949</v>
      </c>
      <c r="AL62" s="54">
        <f t="shared" si="18"/>
        <v>0.48115301484914264</v>
      </c>
      <c r="AM62" s="55">
        <f t="shared" si="19"/>
        <v>1.508600152462497</v>
      </c>
      <c r="AN62" s="56">
        <f>SUM(AN51:AN61)</f>
        <v>6745400</v>
      </c>
      <c r="AO62" s="56">
        <f t="shared" ref="AO62:BJ62" si="62">SUM(AO51:AO61)</f>
        <v>72708300</v>
      </c>
      <c r="AP62" s="53">
        <f t="shared" si="0"/>
        <v>79453700</v>
      </c>
      <c r="AQ62" s="66">
        <f t="shared" si="62"/>
        <v>3705300</v>
      </c>
      <c r="AR62" s="56">
        <f t="shared" si="62"/>
        <v>159621490</v>
      </c>
      <c r="AS62" s="66">
        <f t="shared" si="1"/>
        <v>163326790</v>
      </c>
      <c r="AT62" s="56">
        <f t="shared" si="62"/>
        <v>10795750</v>
      </c>
      <c r="AU62" s="56">
        <f t="shared" si="62"/>
        <v>621984000</v>
      </c>
      <c r="AV62" s="56">
        <f t="shared" si="2"/>
        <v>632779750</v>
      </c>
      <c r="AW62" s="56">
        <f t="shared" si="62"/>
        <v>36484700</v>
      </c>
      <c r="AX62" s="53">
        <f t="shared" si="62"/>
        <v>429562000</v>
      </c>
      <c r="AY62" s="53">
        <f t="shared" si="3"/>
        <v>466046700</v>
      </c>
      <c r="AZ62" s="56">
        <f t="shared" si="62"/>
        <v>21614134</v>
      </c>
      <c r="BA62" s="56">
        <f t="shared" si="62"/>
        <v>375505200</v>
      </c>
      <c r="BB62" s="56">
        <f t="shared" si="4"/>
        <v>397119334</v>
      </c>
      <c r="BC62" s="56">
        <f t="shared" si="62"/>
        <v>12578300</v>
      </c>
      <c r="BD62" s="56">
        <f t="shared" si="62"/>
        <v>412011000</v>
      </c>
      <c r="BE62" s="56">
        <f t="shared" si="5"/>
        <v>424589300</v>
      </c>
      <c r="BF62" s="56">
        <f t="shared" si="62"/>
        <v>39884700</v>
      </c>
      <c r="BG62" s="56">
        <f t="shared" si="62"/>
        <v>248253000</v>
      </c>
      <c r="BH62" s="56">
        <f t="shared" si="6"/>
        <v>288137700</v>
      </c>
      <c r="BI62" s="56">
        <f t="shared" si="62"/>
        <v>51051490</v>
      </c>
      <c r="BJ62" s="67">
        <f t="shared" si="62"/>
        <v>668710000</v>
      </c>
      <c r="BK62" s="57">
        <f t="shared" si="7"/>
        <v>719761490</v>
      </c>
      <c r="BL62" s="34">
        <f t="shared" si="20"/>
        <v>0.29510700368687975</v>
      </c>
      <c r="BM62" s="34">
        <f t="shared" si="21"/>
        <v>0.16210454246760689</v>
      </c>
      <c r="BN62" s="34">
        <f t="shared" si="22"/>
        <v>0.47230726644122395</v>
      </c>
      <c r="BO62" s="34">
        <f t="shared" si="23"/>
        <v>1.5961826574279809</v>
      </c>
      <c r="BP62" s="34">
        <f t="shared" si="24"/>
        <v>0.9456047561340637</v>
      </c>
      <c r="BQ62" s="34">
        <f t="shared" si="25"/>
        <v>0.55029270680384845</v>
      </c>
      <c r="BR62" s="34">
        <f t="shared" si="26"/>
        <v>1.7449305170857314</v>
      </c>
      <c r="BS62" s="34">
        <f t="shared" si="27"/>
        <v>2.2334705499526648</v>
      </c>
      <c r="BT62" s="54">
        <f t="shared" si="8"/>
        <v>2.1674368863256666</v>
      </c>
    </row>
    <row r="63" spans="1:72" x14ac:dyDescent="0.25">
      <c r="A63" s="42" t="s">
        <v>7</v>
      </c>
      <c r="B63" s="42" t="s">
        <v>8</v>
      </c>
      <c r="C63" s="43" t="s">
        <v>31</v>
      </c>
      <c r="D63" s="42" t="s">
        <v>32</v>
      </c>
      <c r="E63" s="42" t="s">
        <v>33</v>
      </c>
      <c r="F63" s="43">
        <v>25.35</v>
      </c>
      <c r="G63" s="43">
        <v>1000</v>
      </c>
      <c r="H63" s="43" t="s">
        <v>12</v>
      </c>
      <c r="I63" s="43" t="s">
        <v>12</v>
      </c>
      <c r="J63" s="43" t="s">
        <v>12</v>
      </c>
      <c r="K63" s="43" t="s">
        <v>12</v>
      </c>
      <c r="L63" s="43" t="s">
        <v>12</v>
      </c>
      <c r="M63" s="43" t="s">
        <v>12</v>
      </c>
      <c r="N63" s="43" t="s">
        <v>12</v>
      </c>
      <c r="O63" s="44">
        <v>1000</v>
      </c>
      <c r="P63" s="45">
        <v>34400</v>
      </c>
      <c r="Q63" s="45">
        <v>1600000</v>
      </c>
      <c r="R63" s="45">
        <v>0</v>
      </c>
      <c r="S63" s="45">
        <v>67600</v>
      </c>
      <c r="T63" s="45">
        <v>17000</v>
      </c>
      <c r="U63" s="45">
        <v>1490000</v>
      </c>
      <c r="V63" s="46">
        <v>0</v>
      </c>
      <c r="W63" s="45">
        <v>664000</v>
      </c>
      <c r="X63" s="45">
        <v>19500</v>
      </c>
      <c r="Y63" s="45">
        <v>359000</v>
      </c>
      <c r="Z63" s="45">
        <v>0</v>
      </c>
      <c r="AA63" s="45">
        <v>229000</v>
      </c>
      <c r="AB63" s="46">
        <v>9750</v>
      </c>
      <c r="AC63" s="45">
        <v>325000</v>
      </c>
      <c r="AD63" s="45">
        <v>30400</v>
      </c>
      <c r="AE63" s="47">
        <v>1920000</v>
      </c>
      <c r="AF63" s="29">
        <f t="shared" si="12"/>
        <v>2.4781629896443045</v>
      </c>
      <c r="AG63" s="29">
        <f t="shared" si="13"/>
        <v>0</v>
      </c>
      <c r="AH63" s="29">
        <f t="shared" si="32"/>
        <v>1.224673570463755</v>
      </c>
      <c r="AI63" s="29">
        <f t="shared" si="15"/>
        <v>0</v>
      </c>
      <c r="AJ63" s="29">
        <f t="shared" si="16"/>
        <v>1.4047726249437191</v>
      </c>
      <c r="AK63" s="29">
        <f t="shared" si="17"/>
        <v>0</v>
      </c>
      <c r="AL63" s="32">
        <f t="shared" si="18"/>
        <v>0.70238631247185956</v>
      </c>
      <c r="AM63" s="48">
        <f t="shared" si="19"/>
        <v>2.1900045024763619</v>
      </c>
      <c r="AN63" s="46">
        <v>24000</v>
      </c>
      <c r="AO63" s="46">
        <v>1110000</v>
      </c>
      <c r="AP63" s="45">
        <f t="shared" si="0"/>
        <v>1134000</v>
      </c>
      <c r="AQ63" s="58">
        <v>0</v>
      </c>
      <c r="AR63" s="46">
        <v>17300000</v>
      </c>
      <c r="AS63" s="58">
        <f t="shared" si="1"/>
        <v>17300000</v>
      </c>
      <c r="AT63" s="46">
        <v>17100</v>
      </c>
      <c r="AU63" s="46">
        <v>1500000</v>
      </c>
      <c r="AV63" s="46">
        <f t="shared" si="2"/>
        <v>1517100</v>
      </c>
      <c r="AW63" s="46">
        <v>0</v>
      </c>
      <c r="AX63" s="45">
        <v>3820000</v>
      </c>
      <c r="AY63" s="45">
        <f t="shared" si="3"/>
        <v>3820000</v>
      </c>
      <c r="AZ63" s="45">
        <v>59400</v>
      </c>
      <c r="BA63" s="46">
        <v>1100000</v>
      </c>
      <c r="BB63" s="46">
        <f t="shared" si="4"/>
        <v>1159400</v>
      </c>
      <c r="BC63" s="46">
        <v>0</v>
      </c>
      <c r="BD63" s="46">
        <v>10600000</v>
      </c>
      <c r="BE63" s="46">
        <f t="shared" si="5"/>
        <v>10600000</v>
      </c>
      <c r="BF63" s="46">
        <v>39000</v>
      </c>
      <c r="BG63" s="46">
        <v>1300000</v>
      </c>
      <c r="BH63" s="46">
        <f t="shared" si="6"/>
        <v>1339000</v>
      </c>
      <c r="BI63" s="46">
        <v>30400</v>
      </c>
      <c r="BJ63" s="60">
        <v>1920000</v>
      </c>
      <c r="BK63" s="49">
        <f t="shared" si="7"/>
        <v>1950400</v>
      </c>
      <c r="BL63" s="29">
        <f t="shared" si="20"/>
        <v>1.1300765155974102</v>
      </c>
      <c r="BM63" s="29">
        <f t="shared" si="21"/>
        <v>0</v>
      </c>
      <c r="BN63" s="29">
        <f t="shared" si="22"/>
        <v>0.80517951736315485</v>
      </c>
      <c r="BO63" s="29">
        <f t="shared" si="23"/>
        <v>0</v>
      </c>
      <c r="BP63" s="29">
        <f t="shared" si="24"/>
        <v>2.7969393761035906</v>
      </c>
      <c r="BQ63" s="29">
        <f t="shared" si="25"/>
        <v>0</v>
      </c>
      <c r="BR63" s="29">
        <f t="shared" si="26"/>
        <v>1.8363743378457917</v>
      </c>
      <c r="BS63" s="29">
        <f t="shared" si="27"/>
        <v>1.4314302530900529</v>
      </c>
      <c r="BT63" s="35">
        <f t="shared" si="8"/>
        <v>3.1338199513381997</v>
      </c>
    </row>
    <row r="64" spans="1:72" x14ac:dyDescent="0.25">
      <c r="A64" s="42" t="s">
        <v>37</v>
      </c>
      <c r="B64" s="42" t="s">
        <v>38</v>
      </c>
      <c r="C64" s="43" t="s">
        <v>46</v>
      </c>
      <c r="D64" s="42" t="s">
        <v>47</v>
      </c>
      <c r="E64" s="42" t="s">
        <v>33</v>
      </c>
      <c r="F64" s="43">
        <v>25.35</v>
      </c>
      <c r="G64" s="43">
        <v>1000</v>
      </c>
      <c r="H64" s="43" t="s">
        <v>12</v>
      </c>
      <c r="I64" s="43" t="s">
        <v>12</v>
      </c>
      <c r="J64" s="43" t="s">
        <v>12</v>
      </c>
      <c r="K64" s="43" t="s">
        <v>12</v>
      </c>
      <c r="L64" s="43" t="s">
        <v>12</v>
      </c>
      <c r="M64" s="43" t="s">
        <v>12</v>
      </c>
      <c r="N64" s="43" t="s">
        <v>12</v>
      </c>
      <c r="O64" s="44">
        <v>1000</v>
      </c>
      <c r="P64" s="45">
        <v>34400</v>
      </c>
      <c r="Q64" s="45">
        <v>1940000</v>
      </c>
      <c r="R64" s="45">
        <v>0</v>
      </c>
      <c r="S64" s="45">
        <v>81100</v>
      </c>
      <c r="T64" s="45">
        <v>17000</v>
      </c>
      <c r="U64" s="45">
        <v>1960000</v>
      </c>
      <c r="V64" s="46">
        <v>0</v>
      </c>
      <c r="W64" s="45">
        <v>751000</v>
      </c>
      <c r="X64" s="45">
        <v>19500</v>
      </c>
      <c r="Y64" s="45">
        <v>403000</v>
      </c>
      <c r="Z64" s="45">
        <v>0</v>
      </c>
      <c r="AA64" s="45">
        <v>297000</v>
      </c>
      <c r="AB64" s="46">
        <v>9750</v>
      </c>
      <c r="AC64" s="45">
        <v>367000</v>
      </c>
      <c r="AD64" s="45">
        <v>30400</v>
      </c>
      <c r="AE64" s="47">
        <v>2510000</v>
      </c>
      <c r="AF64" s="29">
        <f t="shared" si="12"/>
        <v>2.4781629896443045</v>
      </c>
      <c r="AG64" s="29">
        <f t="shared" si="13"/>
        <v>0</v>
      </c>
      <c r="AH64" s="29">
        <f t="shared" si="32"/>
        <v>1.224673570463755</v>
      </c>
      <c r="AI64" s="29">
        <f t="shared" si="15"/>
        <v>0</v>
      </c>
      <c r="AJ64" s="29">
        <f t="shared" si="16"/>
        <v>1.4047726249437191</v>
      </c>
      <c r="AK64" s="29">
        <f t="shared" si="17"/>
        <v>0</v>
      </c>
      <c r="AL64" s="32">
        <f t="shared" si="18"/>
        <v>0.70238631247185956</v>
      </c>
      <c r="AM64" s="48">
        <f t="shared" si="19"/>
        <v>2.1900045024763619</v>
      </c>
      <c r="AN64" s="46">
        <v>18000</v>
      </c>
      <c r="AO64" s="46">
        <v>1020000</v>
      </c>
      <c r="AP64" s="45">
        <f t="shared" si="0"/>
        <v>1038000</v>
      </c>
      <c r="AQ64" s="58">
        <v>0</v>
      </c>
      <c r="AR64" s="46">
        <v>1050000</v>
      </c>
      <c r="AS64" s="58">
        <f t="shared" si="1"/>
        <v>1050000</v>
      </c>
      <c r="AT64" s="46">
        <v>20200</v>
      </c>
      <c r="AU64" s="46">
        <v>2330000</v>
      </c>
      <c r="AV64" s="46">
        <f t="shared" si="2"/>
        <v>2350200</v>
      </c>
      <c r="AW64" s="46">
        <v>0</v>
      </c>
      <c r="AX64" s="45">
        <v>5360000</v>
      </c>
      <c r="AY64" s="45">
        <f t="shared" si="3"/>
        <v>5360000</v>
      </c>
      <c r="AZ64" s="45">
        <v>58100</v>
      </c>
      <c r="BA64" s="46">
        <v>1200000</v>
      </c>
      <c r="BB64" s="46">
        <f t="shared" si="4"/>
        <v>1258100</v>
      </c>
      <c r="BC64" s="46">
        <v>0</v>
      </c>
      <c r="BD64" s="46">
        <v>1690000</v>
      </c>
      <c r="BE64" s="46">
        <f t="shared" si="5"/>
        <v>1690000</v>
      </c>
      <c r="BF64" s="46">
        <v>62400</v>
      </c>
      <c r="BG64" s="46">
        <v>2350000</v>
      </c>
      <c r="BH64" s="46">
        <f t="shared" si="6"/>
        <v>2412400</v>
      </c>
      <c r="BI64" s="46">
        <v>30400</v>
      </c>
      <c r="BJ64" s="60">
        <v>2510000</v>
      </c>
      <c r="BK64" s="49">
        <f t="shared" si="7"/>
        <v>2540400</v>
      </c>
      <c r="BL64" s="29">
        <f t="shared" si="20"/>
        <v>0.76150185087255418</v>
      </c>
      <c r="BM64" s="29">
        <f t="shared" si="21"/>
        <v>0</v>
      </c>
      <c r="BN64" s="29">
        <f t="shared" si="22"/>
        <v>0.85457429931253304</v>
      </c>
      <c r="BO64" s="29">
        <f t="shared" si="23"/>
        <v>0</v>
      </c>
      <c r="BP64" s="29">
        <f t="shared" si="24"/>
        <v>2.4579587519830777</v>
      </c>
      <c r="BQ64" s="29">
        <f t="shared" si="25"/>
        <v>0</v>
      </c>
      <c r="BR64" s="29">
        <f t="shared" si="26"/>
        <v>2.6398730830248547</v>
      </c>
      <c r="BS64" s="29">
        <f t="shared" si="27"/>
        <v>1.2860920148069805</v>
      </c>
      <c r="BT64" s="35">
        <f t="shared" si="8"/>
        <v>3.9502617801047122</v>
      </c>
    </row>
    <row r="65" spans="1:72" s="50" customFormat="1" x14ac:dyDescent="0.25">
      <c r="C65" s="51"/>
      <c r="E65" s="50" t="s">
        <v>205</v>
      </c>
      <c r="F65" s="51"/>
      <c r="G65" s="51"/>
      <c r="H65" s="51"/>
      <c r="I65" s="51"/>
      <c r="J65" s="51"/>
      <c r="K65" s="51"/>
      <c r="L65" s="51"/>
      <c r="M65" s="51"/>
      <c r="N65" s="51"/>
      <c r="O65" s="52"/>
      <c r="P65" s="53">
        <f>SUM(P63:P64)</f>
        <v>68800</v>
      </c>
      <c r="Q65" s="53">
        <f t="shared" ref="Q65:X65" si="63">SUM(Q63:Q64)</f>
        <v>3540000</v>
      </c>
      <c r="R65" s="53">
        <f t="shared" si="63"/>
        <v>0</v>
      </c>
      <c r="S65" s="53">
        <f t="shared" si="63"/>
        <v>148700</v>
      </c>
      <c r="T65" s="53">
        <f t="shared" si="63"/>
        <v>34000</v>
      </c>
      <c r="U65" s="53">
        <f t="shared" si="63"/>
        <v>3450000</v>
      </c>
      <c r="V65" s="53">
        <f t="shared" si="63"/>
        <v>0</v>
      </c>
      <c r="W65" s="53">
        <f t="shared" si="63"/>
        <v>1415000</v>
      </c>
      <c r="X65" s="53">
        <f t="shared" si="63"/>
        <v>39000</v>
      </c>
      <c r="Y65" s="53">
        <f t="shared" ref="Y65:AE65" si="64">SUM(Y63:Y64)</f>
        <v>762000</v>
      </c>
      <c r="Z65" s="53">
        <f t="shared" si="64"/>
        <v>0</v>
      </c>
      <c r="AA65" s="53">
        <f t="shared" si="64"/>
        <v>526000</v>
      </c>
      <c r="AB65" s="53">
        <f t="shared" si="64"/>
        <v>19500</v>
      </c>
      <c r="AC65" s="53">
        <f t="shared" si="64"/>
        <v>692000</v>
      </c>
      <c r="AD65" s="53">
        <f t="shared" si="64"/>
        <v>60800</v>
      </c>
      <c r="AE65" s="77">
        <f t="shared" si="64"/>
        <v>4430000</v>
      </c>
      <c r="AF65" s="34">
        <f t="shared" si="12"/>
        <v>2.4781629896443045</v>
      </c>
      <c r="AG65" s="34">
        <f t="shared" si="13"/>
        <v>0</v>
      </c>
      <c r="AH65" s="34">
        <f t="shared" si="32"/>
        <v>1.224673570463755</v>
      </c>
      <c r="AI65" s="34">
        <f t="shared" si="15"/>
        <v>0</v>
      </c>
      <c r="AJ65" s="34">
        <f t="shared" si="16"/>
        <v>1.4047726249437191</v>
      </c>
      <c r="AK65" s="34">
        <f t="shared" si="17"/>
        <v>0</v>
      </c>
      <c r="AL65" s="54">
        <f t="shared" si="18"/>
        <v>0.70238631247185956</v>
      </c>
      <c r="AM65" s="55">
        <f t="shared" si="19"/>
        <v>2.1900045024763619</v>
      </c>
      <c r="AN65" s="56">
        <f>SUM(AN63:AN64)</f>
        <v>42000</v>
      </c>
      <c r="AO65" s="56">
        <f t="shared" ref="AO65:AX65" si="65">SUM(AO63:AO64)</f>
        <v>2130000</v>
      </c>
      <c r="AP65" s="53">
        <f t="shared" si="0"/>
        <v>2172000</v>
      </c>
      <c r="AQ65" s="66">
        <f t="shared" si="65"/>
        <v>0</v>
      </c>
      <c r="AR65" s="56">
        <f t="shared" si="65"/>
        <v>18350000</v>
      </c>
      <c r="AS65" s="66">
        <f t="shared" si="1"/>
        <v>18350000</v>
      </c>
      <c r="AT65" s="56">
        <f t="shared" si="65"/>
        <v>37300</v>
      </c>
      <c r="AU65" s="56">
        <f t="shared" si="65"/>
        <v>3830000</v>
      </c>
      <c r="AV65" s="56">
        <f t="shared" si="2"/>
        <v>3867300</v>
      </c>
      <c r="AW65" s="56">
        <f t="shared" si="65"/>
        <v>0</v>
      </c>
      <c r="AX65" s="53">
        <f t="shared" si="65"/>
        <v>9180000</v>
      </c>
      <c r="AY65" s="53">
        <f t="shared" si="3"/>
        <v>9180000</v>
      </c>
      <c r="AZ65" s="56">
        <f>SUM(AZ63:AZ64)</f>
        <v>117500</v>
      </c>
      <c r="BA65" s="56">
        <f>SUM(BA63:BA64)</f>
        <v>2300000</v>
      </c>
      <c r="BB65" s="56">
        <f t="shared" si="4"/>
        <v>2417500</v>
      </c>
      <c r="BC65" s="56">
        <f>SUM(BC63:BC64)</f>
        <v>0</v>
      </c>
      <c r="BD65" s="56">
        <f>SUM(BD63:BD64)</f>
        <v>12290000</v>
      </c>
      <c r="BE65" s="56">
        <f t="shared" si="5"/>
        <v>12290000</v>
      </c>
      <c r="BF65" s="56">
        <f>SUM(BF63:BF64)</f>
        <v>101400</v>
      </c>
      <c r="BG65" s="56">
        <f>SUM(BG63:BG64)</f>
        <v>3650000</v>
      </c>
      <c r="BH65" s="56">
        <f t="shared" si="6"/>
        <v>3751400</v>
      </c>
      <c r="BI65" s="56">
        <f>SUM(BI63:BI64)</f>
        <v>60800</v>
      </c>
      <c r="BJ65" s="67">
        <f>SUM(BJ63:BJ64)</f>
        <v>4430000</v>
      </c>
      <c r="BK65" s="57">
        <f t="shared" si="7"/>
        <v>4490800</v>
      </c>
      <c r="BL65" s="34">
        <f t="shared" si="20"/>
        <v>0.93593314763231195</v>
      </c>
      <c r="BM65" s="34">
        <f t="shared" si="21"/>
        <v>0</v>
      </c>
      <c r="BN65" s="34">
        <f t="shared" si="22"/>
        <v>0.83119777158774377</v>
      </c>
      <c r="BO65" s="34">
        <f t="shared" si="23"/>
        <v>0</v>
      </c>
      <c r="BP65" s="34">
        <f t="shared" si="24"/>
        <v>2.6183844011142061</v>
      </c>
      <c r="BQ65" s="34">
        <f t="shared" si="25"/>
        <v>0</v>
      </c>
      <c r="BR65" s="34">
        <f t="shared" si="26"/>
        <v>2.2596100278551532</v>
      </c>
      <c r="BS65" s="34">
        <f t="shared" si="27"/>
        <v>1.354874651810585</v>
      </c>
      <c r="BT65" s="54">
        <f t="shared" si="8"/>
        <v>3.527112232030265</v>
      </c>
    </row>
    <row r="66" spans="1:72" s="280" customFormat="1" ht="30" x14ac:dyDescent="0.25">
      <c r="A66" s="280" t="s">
        <v>74</v>
      </c>
      <c r="B66" s="280" t="s">
        <v>75</v>
      </c>
      <c r="C66" s="280" t="s">
        <v>76</v>
      </c>
      <c r="D66" s="280" t="s">
        <v>77</v>
      </c>
      <c r="E66" s="290" t="s">
        <v>78</v>
      </c>
      <c r="F66" s="280">
        <v>21.84</v>
      </c>
      <c r="G66" s="280">
        <v>90.97</v>
      </c>
      <c r="H66" s="280">
        <v>90.97</v>
      </c>
      <c r="I66" s="280" t="s">
        <v>12</v>
      </c>
      <c r="J66" s="280" t="s">
        <v>12</v>
      </c>
      <c r="K66" s="280" t="s">
        <v>12</v>
      </c>
      <c r="L66" s="280" t="s">
        <v>12</v>
      </c>
      <c r="M66" s="280" t="s">
        <v>12</v>
      </c>
      <c r="N66" s="280" t="s">
        <v>12</v>
      </c>
      <c r="O66" s="296" t="s">
        <v>12</v>
      </c>
      <c r="P66" s="58">
        <v>180000</v>
      </c>
      <c r="Q66" s="58">
        <v>44600000</v>
      </c>
      <c r="R66" s="58">
        <v>0</v>
      </c>
      <c r="S66" s="58">
        <v>1990000</v>
      </c>
      <c r="T66" s="58">
        <v>0</v>
      </c>
      <c r="U66" s="58">
        <v>33200000</v>
      </c>
      <c r="V66" s="58">
        <v>41100</v>
      </c>
      <c r="W66" s="58">
        <v>11400000</v>
      </c>
      <c r="X66" s="58">
        <v>47100</v>
      </c>
      <c r="Y66" s="58">
        <v>13200000</v>
      </c>
      <c r="Z66" s="58">
        <v>0</v>
      </c>
      <c r="AA66" s="58">
        <v>6180000</v>
      </c>
      <c r="AB66" s="58">
        <v>25700</v>
      </c>
      <c r="AC66" s="58">
        <v>15200000</v>
      </c>
      <c r="AD66" s="58">
        <v>47600</v>
      </c>
      <c r="AE66" s="298">
        <v>33100000</v>
      </c>
      <c r="AF66" s="32">
        <f t="shared" si="12"/>
        <v>4.2166910688140558</v>
      </c>
      <c r="AG66" s="32">
        <f t="shared" si="13"/>
        <v>0</v>
      </c>
      <c r="AH66" s="32">
        <f t="shared" si="32"/>
        <v>0</v>
      </c>
      <c r="AI66" s="32">
        <f t="shared" si="15"/>
        <v>0.96281112737920937</v>
      </c>
      <c r="AJ66" s="32">
        <f t="shared" si="16"/>
        <v>1.1033674963396778</v>
      </c>
      <c r="AK66" s="32">
        <f t="shared" si="17"/>
        <v>0</v>
      </c>
      <c r="AL66" s="32">
        <f t="shared" si="18"/>
        <v>0.60204978038067347</v>
      </c>
      <c r="AM66" s="48">
        <f t="shared" si="19"/>
        <v>1.1150805270863835</v>
      </c>
      <c r="AN66" s="58">
        <v>138000</v>
      </c>
      <c r="AO66" s="58">
        <v>34100000</v>
      </c>
      <c r="AP66" s="45">
        <f t="shared" si="0"/>
        <v>34238000</v>
      </c>
      <c r="AQ66" s="58">
        <v>0</v>
      </c>
      <c r="AR66" s="58">
        <v>28600000</v>
      </c>
      <c r="AS66" s="58">
        <f t="shared" si="1"/>
        <v>28600000</v>
      </c>
      <c r="AT66" s="58">
        <v>0</v>
      </c>
      <c r="AU66" s="58">
        <v>32000000</v>
      </c>
      <c r="AV66" s="46">
        <f t="shared" si="2"/>
        <v>32000000</v>
      </c>
      <c r="AW66" s="58">
        <v>118000</v>
      </c>
      <c r="AX66" s="58">
        <v>32800000</v>
      </c>
      <c r="AY66" s="45">
        <f t="shared" si="3"/>
        <v>32918000</v>
      </c>
      <c r="AZ66" s="58">
        <v>113000</v>
      </c>
      <c r="BA66" s="58">
        <v>31500000</v>
      </c>
      <c r="BB66" s="46">
        <f t="shared" si="4"/>
        <v>31613000</v>
      </c>
      <c r="BC66" s="58">
        <v>0</v>
      </c>
      <c r="BD66" s="58">
        <v>29700000</v>
      </c>
      <c r="BE66" s="46">
        <f t="shared" si="5"/>
        <v>29700000</v>
      </c>
      <c r="BF66" s="58">
        <v>53300</v>
      </c>
      <c r="BG66" s="58">
        <v>31500000</v>
      </c>
      <c r="BH66" s="46">
        <f t="shared" si="6"/>
        <v>31553300</v>
      </c>
      <c r="BI66" s="58">
        <v>47600</v>
      </c>
      <c r="BJ66" s="301">
        <v>33100000</v>
      </c>
      <c r="BK66" s="49">
        <f t="shared" si="7"/>
        <v>33147600</v>
      </c>
      <c r="BL66" s="32">
        <f t="shared" si="20"/>
        <v>2.3494360502234519</v>
      </c>
      <c r="BM66" s="32">
        <f t="shared" si="21"/>
        <v>0</v>
      </c>
      <c r="BN66" s="32">
        <f t="shared" si="22"/>
        <v>0</v>
      </c>
      <c r="BO66" s="32">
        <f t="shared" si="23"/>
        <v>2.0089380719301979</v>
      </c>
      <c r="BP66" s="32">
        <f t="shared" si="24"/>
        <v>1.9238135773568845</v>
      </c>
      <c r="BQ66" s="32">
        <f t="shared" si="25"/>
        <v>0</v>
      </c>
      <c r="BR66" s="32">
        <f t="shared" si="26"/>
        <v>0.90742711215152161</v>
      </c>
      <c r="BS66" s="32">
        <f t="shared" si="27"/>
        <v>0.81038518833794426</v>
      </c>
      <c r="BT66" s="35">
        <f t="shared" si="8"/>
        <v>0.83554687500000002</v>
      </c>
    </row>
    <row r="67" spans="1:72" s="50" customFormat="1" x14ac:dyDescent="0.25">
      <c r="C67" s="51"/>
      <c r="E67" s="50" t="s">
        <v>205</v>
      </c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53">
        <f>SUM(P66)</f>
        <v>180000</v>
      </c>
      <c r="Q67" s="53">
        <f t="shared" ref="Q67:Y67" si="66">SUM(Q66)</f>
        <v>44600000</v>
      </c>
      <c r="R67" s="53">
        <f t="shared" si="66"/>
        <v>0</v>
      </c>
      <c r="S67" s="53">
        <f t="shared" si="66"/>
        <v>1990000</v>
      </c>
      <c r="T67" s="53">
        <f t="shared" si="66"/>
        <v>0</v>
      </c>
      <c r="U67" s="53">
        <f t="shared" si="66"/>
        <v>33200000</v>
      </c>
      <c r="V67" s="53">
        <f t="shared" si="66"/>
        <v>41100</v>
      </c>
      <c r="W67" s="53">
        <f t="shared" si="66"/>
        <v>11400000</v>
      </c>
      <c r="X67" s="53">
        <f t="shared" si="66"/>
        <v>47100</v>
      </c>
      <c r="Y67" s="53">
        <f t="shared" si="66"/>
        <v>13200000</v>
      </c>
      <c r="Z67" s="53">
        <f t="shared" ref="Z67:AE67" si="67">SUM(Z66)</f>
        <v>0</v>
      </c>
      <c r="AA67" s="53">
        <f t="shared" si="67"/>
        <v>6180000</v>
      </c>
      <c r="AB67" s="53">
        <f t="shared" si="67"/>
        <v>25700</v>
      </c>
      <c r="AC67" s="53">
        <f t="shared" si="67"/>
        <v>15200000</v>
      </c>
      <c r="AD67" s="53">
        <f t="shared" si="67"/>
        <v>47600</v>
      </c>
      <c r="AE67" s="77">
        <f t="shared" si="67"/>
        <v>33100000</v>
      </c>
      <c r="AF67" s="34">
        <f t="shared" si="12"/>
        <v>4.2166910688140558</v>
      </c>
      <c r="AG67" s="34">
        <f t="shared" si="13"/>
        <v>0</v>
      </c>
      <c r="AH67" s="34">
        <f t="shared" si="32"/>
        <v>0</v>
      </c>
      <c r="AI67" s="34">
        <f t="shared" si="15"/>
        <v>0.96281112737920937</v>
      </c>
      <c r="AJ67" s="34">
        <f t="shared" si="16"/>
        <v>1.1033674963396778</v>
      </c>
      <c r="AK67" s="34">
        <f t="shared" si="17"/>
        <v>0</v>
      </c>
      <c r="AL67" s="54">
        <f t="shared" si="18"/>
        <v>0.60204978038067347</v>
      </c>
      <c r="AM67" s="55">
        <f t="shared" si="19"/>
        <v>1.1150805270863835</v>
      </c>
      <c r="AN67" s="56">
        <f>SUM(AN66)</f>
        <v>138000</v>
      </c>
      <c r="AO67" s="56">
        <f t="shared" ref="AO67:AZ67" si="68">SUM(AO66)</f>
        <v>34100000</v>
      </c>
      <c r="AP67" s="53">
        <f t="shared" si="0"/>
        <v>34238000</v>
      </c>
      <c r="AQ67" s="66">
        <f t="shared" si="68"/>
        <v>0</v>
      </c>
      <c r="AR67" s="56">
        <f t="shared" si="68"/>
        <v>28600000</v>
      </c>
      <c r="AS67" s="66">
        <f t="shared" si="1"/>
        <v>28600000</v>
      </c>
      <c r="AT67" s="56">
        <f t="shared" si="68"/>
        <v>0</v>
      </c>
      <c r="AU67" s="56">
        <f t="shared" si="68"/>
        <v>32000000</v>
      </c>
      <c r="AV67" s="56">
        <f t="shared" si="2"/>
        <v>32000000</v>
      </c>
      <c r="AW67" s="56">
        <f t="shared" si="68"/>
        <v>118000</v>
      </c>
      <c r="AX67" s="53">
        <f t="shared" si="68"/>
        <v>32800000</v>
      </c>
      <c r="AY67" s="53">
        <f t="shared" si="3"/>
        <v>32918000</v>
      </c>
      <c r="AZ67" s="56">
        <f t="shared" si="68"/>
        <v>113000</v>
      </c>
      <c r="BA67" s="56">
        <f>SUM(BA66)</f>
        <v>31500000</v>
      </c>
      <c r="BB67" s="56">
        <f t="shared" si="4"/>
        <v>31613000</v>
      </c>
      <c r="BC67" s="56">
        <f>SUM(BC66)</f>
        <v>0</v>
      </c>
      <c r="BD67" s="56">
        <f>SUM(BD66)</f>
        <v>29700000</v>
      </c>
      <c r="BE67" s="56">
        <f t="shared" si="5"/>
        <v>29700000</v>
      </c>
      <c r="BF67" s="56">
        <f>SUM(BF66)</f>
        <v>53300</v>
      </c>
      <c r="BG67" s="56">
        <f>SUM(BG66)</f>
        <v>31500000</v>
      </c>
      <c r="BH67" s="56">
        <f t="shared" si="6"/>
        <v>31553300</v>
      </c>
      <c r="BI67" s="56">
        <f>SUM(BI66)</f>
        <v>47600</v>
      </c>
      <c r="BJ67" s="67">
        <f>SUM(BJ66)</f>
        <v>33100000</v>
      </c>
      <c r="BK67" s="57">
        <f t="shared" si="7"/>
        <v>33147600</v>
      </c>
      <c r="BL67" s="34">
        <f t="shared" si="20"/>
        <v>2.3494360502234519</v>
      </c>
      <c r="BM67" s="34">
        <f t="shared" si="21"/>
        <v>0</v>
      </c>
      <c r="BN67" s="34">
        <f t="shared" si="22"/>
        <v>0</v>
      </c>
      <c r="BO67" s="34">
        <f t="shared" si="23"/>
        <v>2.0089380719301979</v>
      </c>
      <c r="BP67" s="34">
        <f t="shared" si="24"/>
        <v>1.9238135773568845</v>
      </c>
      <c r="BQ67" s="34">
        <f t="shared" si="25"/>
        <v>0</v>
      </c>
      <c r="BR67" s="34">
        <f t="shared" si="26"/>
        <v>0.90742711215152161</v>
      </c>
      <c r="BS67" s="34">
        <f t="shared" si="27"/>
        <v>0.81038518833794426</v>
      </c>
      <c r="BT67" s="54">
        <f t="shared" si="8"/>
        <v>0.83554687500000002</v>
      </c>
    </row>
    <row r="68" spans="1:72" x14ac:dyDescent="0.25">
      <c r="A68" s="42" t="s">
        <v>50</v>
      </c>
      <c r="B68" s="42" t="s">
        <v>51</v>
      </c>
      <c r="C68" s="43" t="s">
        <v>58</v>
      </c>
      <c r="D68" s="42" t="s">
        <v>59</v>
      </c>
      <c r="E68" s="42" t="s">
        <v>60</v>
      </c>
      <c r="F68" s="43">
        <v>43.61</v>
      </c>
      <c r="G68" s="43">
        <v>1000</v>
      </c>
      <c r="H68" s="43">
        <v>1000</v>
      </c>
      <c r="I68" s="43">
        <v>1000</v>
      </c>
      <c r="J68" s="43" t="s">
        <v>12</v>
      </c>
      <c r="K68" s="43" t="s">
        <v>12</v>
      </c>
      <c r="L68" s="43" t="s">
        <v>12</v>
      </c>
      <c r="M68" s="43" t="s">
        <v>12</v>
      </c>
      <c r="N68" s="43" t="s">
        <v>12</v>
      </c>
      <c r="O68" s="44" t="s">
        <v>12</v>
      </c>
      <c r="P68" s="45">
        <v>9710</v>
      </c>
      <c r="Q68" s="45">
        <v>37200</v>
      </c>
      <c r="R68" s="45">
        <v>1550</v>
      </c>
      <c r="S68" s="45">
        <v>1770</v>
      </c>
      <c r="T68" s="45">
        <v>582</v>
      </c>
      <c r="U68" s="45">
        <v>13800</v>
      </c>
      <c r="V68" s="46">
        <v>0</v>
      </c>
      <c r="W68" s="45">
        <v>5700</v>
      </c>
      <c r="X68" s="45">
        <v>440</v>
      </c>
      <c r="Y68" s="45">
        <v>4310</v>
      </c>
      <c r="Z68" s="45">
        <v>2250</v>
      </c>
      <c r="AA68" s="45">
        <v>2010</v>
      </c>
      <c r="AB68" s="46">
        <v>0</v>
      </c>
      <c r="AC68" s="45">
        <v>3150</v>
      </c>
      <c r="AD68" s="45">
        <v>0</v>
      </c>
      <c r="AE68" s="47">
        <v>10700</v>
      </c>
      <c r="AF68" s="29">
        <f t="shared" si="12"/>
        <v>5.3454445361959815</v>
      </c>
      <c r="AG68" s="29">
        <f t="shared" si="13"/>
        <v>0.85328929259565101</v>
      </c>
      <c r="AH68" s="29">
        <f t="shared" si="32"/>
        <v>0.32039636663914123</v>
      </c>
      <c r="AI68" s="29">
        <f t="shared" si="15"/>
        <v>0</v>
      </c>
      <c r="AJ68" s="29">
        <f t="shared" si="16"/>
        <v>0.24222405725295898</v>
      </c>
      <c r="AK68" s="29">
        <f t="shared" si="17"/>
        <v>1.2386457473162675</v>
      </c>
      <c r="AL68" s="32">
        <f t="shared" si="18"/>
        <v>0</v>
      </c>
      <c r="AM68" s="48">
        <f t="shared" si="19"/>
        <v>0</v>
      </c>
      <c r="AN68" s="46">
        <v>2390</v>
      </c>
      <c r="AO68" s="46">
        <v>9130</v>
      </c>
      <c r="AP68" s="45">
        <f t="shared" si="0"/>
        <v>11520</v>
      </c>
      <c r="AQ68" s="58">
        <v>38300</v>
      </c>
      <c r="AR68" s="46">
        <v>43900</v>
      </c>
      <c r="AS68" s="58">
        <f t="shared" si="1"/>
        <v>82200</v>
      </c>
      <c r="AT68" s="46">
        <v>479</v>
      </c>
      <c r="AU68" s="46">
        <v>11300</v>
      </c>
      <c r="AV68" s="46">
        <f t="shared" si="2"/>
        <v>11779</v>
      </c>
      <c r="AW68" s="46">
        <v>0</v>
      </c>
      <c r="AX68" s="45">
        <v>26400</v>
      </c>
      <c r="AY68" s="45">
        <f t="shared" si="3"/>
        <v>26400</v>
      </c>
      <c r="AZ68" s="45">
        <v>678</v>
      </c>
      <c r="BA68" s="46">
        <v>6640</v>
      </c>
      <c r="BB68" s="46">
        <f t="shared" si="4"/>
        <v>7318</v>
      </c>
      <c r="BC68" s="46">
        <v>15800</v>
      </c>
      <c r="BD68" s="46">
        <v>14100</v>
      </c>
      <c r="BE68" s="46">
        <f t="shared" si="5"/>
        <v>29900</v>
      </c>
      <c r="BF68" s="46">
        <v>0</v>
      </c>
      <c r="BG68" s="46">
        <v>5370</v>
      </c>
      <c r="BH68" s="46">
        <f t="shared" si="6"/>
        <v>5370</v>
      </c>
      <c r="BI68" s="46">
        <v>0</v>
      </c>
      <c r="BJ68" s="60">
        <v>10700</v>
      </c>
      <c r="BK68" s="49">
        <f t="shared" si="7"/>
        <v>10700</v>
      </c>
      <c r="BL68" s="29">
        <f t="shared" si="20"/>
        <v>0.33167380783041617</v>
      </c>
      <c r="BM68" s="29">
        <f t="shared" si="21"/>
        <v>5.3151074643953722</v>
      </c>
      <c r="BN68" s="29">
        <f t="shared" si="22"/>
        <v>6.6473537217895118E-2</v>
      </c>
      <c r="BO68" s="29">
        <f t="shared" si="23"/>
        <v>0</v>
      </c>
      <c r="BP68" s="29">
        <f t="shared" si="24"/>
        <v>9.408989192846115E-2</v>
      </c>
      <c r="BQ68" s="29">
        <f t="shared" si="25"/>
        <v>2.1926552986278556</v>
      </c>
      <c r="BR68" s="29">
        <f t="shared" si="26"/>
        <v>0</v>
      </c>
      <c r="BS68" s="29">
        <f t="shared" si="27"/>
        <v>0</v>
      </c>
      <c r="BT68" s="35">
        <f t="shared" si="8"/>
        <v>0.40025261726056011</v>
      </c>
    </row>
    <row r="69" spans="1:72" s="50" customFormat="1" x14ac:dyDescent="0.25">
      <c r="C69" s="51"/>
      <c r="E69" s="50" t="s">
        <v>205</v>
      </c>
      <c r="F69" s="51"/>
      <c r="G69" s="51"/>
      <c r="H69" s="51"/>
      <c r="I69" s="51"/>
      <c r="J69" s="51"/>
      <c r="K69" s="51"/>
      <c r="L69" s="51"/>
      <c r="M69" s="51"/>
      <c r="N69" s="51"/>
      <c r="O69" s="52"/>
      <c r="P69" s="53">
        <f>SUM(P68)</f>
        <v>9710</v>
      </c>
      <c r="Q69" s="53">
        <f t="shared" ref="Q69:AE69" si="69">SUM(Q68)</f>
        <v>37200</v>
      </c>
      <c r="R69" s="53">
        <f t="shared" si="69"/>
        <v>1550</v>
      </c>
      <c r="S69" s="53">
        <f t="shared" si="69"/>
        <v>1770</v>
      </c>
      <c r="T69" s="53">
        <f t="shared" si="69"/>
        <v>582</v>
      </c>
      <c r="U69" s="53">
        <f t="shared" si="69"/>
        <v>13800</v>
      </c>
      <c r="V69" s="53">
        <f t="shared" si="69"/>
        <v>0</v>
      </c>
      <c r="W69" s="53">
        <f t="shared" si="69"/>
        <v>5700</v>
      </c>
      <c r="X69" s="53">
        <f t="shared" si="69"/>
        <v>440</v>
      </c>
      <c r="Y69" s="53">
        <f t="shared" si="69"/>
        <v>4310</v>
      </c>
      <c r="Z69" s="53">
        <f t="shared" si="69"/>
        <v>2250</v>
      </c>
      <c r="AA69" s="53">
        <f t="shared" si="69"/>
        <v>2010</v>
      </c>
      <c r="AB69" s="53">
        <f t="shared" si="69"/>
        <v>0</v>
      </c>
      <c r="AC69" s="53">
        <f t="shared" si="69"/>
        <v>3150</v>
      </c>
      <c r="AD69" s="53">
        <f t="shared" si="69"/>
        <v>0</v>
      </c>
      <c r="AE69" s="77">
        <f t="shared" si="69"/>
        <v>10700</v>
      </c>
      <c r="AF69" s="34">
        <f t="shared" si="12"/>
        <v>5.3454445361959815</v>
      </c>
      <c r="AG69" s="34">
        <f t="shared" si="13"/>
        <v>0.85328929259565101</v>
      </c>
      <c r="AH69" s="34">
        <f t="shared" si="32"/>
        <v>0.32039636663914123</v>
      </c>
      <c r="AI69" s="34">
        <f t="shared" si="15"/>
        <v>0</v>
      </c>
      <c r="AJ69" s="34">
        <f t="shared" si="16"/>
        <v>0.24222405725295898</v>
      </c>
      <c r="AK69" s="34">
        <f t="shared" si="17"/>
        <v>1.2386457473162675</v>
      </c>
      <c r="AL69" s="54">
        <f t="shared" si="18"/>
        <v>0</v>
      </c>
      <c r="AM69" s="55">
        <f t="shared" si="19"/>
        <v>0</v>
      </c>
      <c r="AN69" s="56">
        <f>SUM(AN68)</f>
        <v>2390</v>
      </c>
      <c r="AO69" s="56">
        <f t="shared" ref="AO69:BJ69" si="70">SUM(AO68)</f>
        <v>9130</v>
      </c>
      <c r="AP69" s="53">
        <f t="shared" ref="AP69:AP85" si="71">SUM(AN69:AO69)</f>
        <v>11520</v>
      </c>
      <c r="AQ69" s="66">
        <f t="shared" si="70"/>
        <v>38300</v>
      </c>
      <c r="AR69" s="56">
        <f t="shared" si="70"/>
        <v>43900</v>
      </c>
      <c r="AS69" s="66">
        <f t="shared" ref="AS69:AS85" si="72">SUM(AQ69:AR69)</f>
        <v>82200</v>
      </c>
      <c r="AT69" s="56">
        <f t="shared" si="70"/>
        <v>479</v>
      </c>
      <c r="AU69" s="56">
        <f t="shared" si="70"/>
        <v>11300</v>
      </c>
      <c r="AV69" s="56">
        <f t="shared" ref="AV69:AV85" si="73">SUM(AT69:AU69)</f>
        <v>11779</v>
      </c>
      <c r="AW69" s="56">
        <f t="shared" si="70"/>
        <v>0</v>
      </c>
      <c r="AX69" s="53">
        <f t="shared" si="70"/>
        <v>26400</v>
      </c>
      <c r="AY69" s="53">
        <f t="shared" ref="AY69:AY85" si="74">SUM(AW69:AX69)</f>
        <v>26400</v>
      </c>
      <c r="AZ69" s="56">
        <f t="shared" si="70"/>
        <v>678</v>
      </c>
      <c r="BA69" s="56">
        <f t="shared" si="70"/>
        <v>6640</v>
      </c>
      <c r="BB69" s="56">
        <f t="shared" ref="BB69:BB85" si="75">SUM(AZ69:BA69)</f>
        <v>7318</v>
      </c>
      <c r="BC69" s="56">
        <f t="shared" si="70"/>
        <v>15800</v>
      </c>
      <c r="BD69" s="56">
        <f t="shared" si="70"/>
        <v>14100</v>
      </c>
      <c r="BE69" s="56">
        <f t="shared" ref="BE69:BE85" si="76">SUM(BC69:BD69)</f>
        <v>29900</v>
      </c>
      <c r="BF69" s="56">
        <f t="shared" si="70"/>
        <v>0</v>
      </c>
      <c r="BG69" s="56">
        <f t="shared" si="70"/>
        <v>5370</v>
      </c>
      <c r="BH69" s="56">
        <f t="shared" ref="BH69:BH85" si="77">SUM(BF69:BG69)</f>
        <v>5370</v>
      </c>
      <c r="BI69" s="56">
        <f t="shared" si="70"/>
        <v>0</v>
      </c>
      <c r="BJ69" s="67">
        <f t="shared" si="70"/>
        <v>10700</v>
      </c>
      <c r="BK69" s="57">
        <f t="shared" ref="BK69:BK85" si="78">SUM(BI69:BJ69)</f>
        <v>10700</v>
      </c>
      <c r="BL69" s="34">
        <f t="shared" si="20"/>
        <v>0.33167380783041617</v>
      </c>
      <c r="BM69" s="34">
        <f t="shared" si="21"/>
        <v>5.3151074643953722</v>
      </c>
      <c r="BN69" s="34">
        <f t="shared" si="22"/>
        <v>6.6473537217895118E-2</v>
      </c>
      <c r="BO69" s="34">
        <f t="shared" si="23"/>
        <v>0</v>
      </c>
      <c r="BP69" s="34">
        <f t="shared" si="24"/>
        <v>9.408989192846115E-2</v>
      </c>
      <c r="BQ69" s="34">
        <f t="shared" si="25"/>
        <v>2.1926552986278556</v>
      </c>
      <c r="BR69" s="34">
        <f t="shared" si="26"/>
        <v>0</v>
      </c>
      <c r="BS69" s="34">
        <f t="shared" si="27"/>
        <v>0</v>
      </c>
      <c r="BT69" s="54">
        <f t="shared" ref="BT69:BT85" si="79">(BI69+BF69+BC69+AZ69)/(AW69+AT69+AQ69+AN69)</f>
        <v>0.40025261726056011</v>
      </c>
    </row>
    <row r="70" spans="1:72" x14ac:dyDescent="0.25">
      <c r="A70" s="42" t="s">
        <v>7</v>
      </c>
      <c r="B70" s="42" t="s">
        <v>8</v>
      </c>
      <c r="C70" s="43" t="s">
        <v>9</v>
      </c>
      <c r="D70" s="42" t="s">
        <v>10</v>
      </c>
      <c r="E70" s="42" t="s">
        <v>11</v>
      </c>
      <c r="F70" s="43">
        <v>47.48</v>
      </c>
      <c r="G70" s="43">
        <v>1000</v>
      </c>
      <c r="H70" s="43">
        <v>1000</v>
      </c>
      <c r="I70" s="43" t="s">
        <v>12</v>
      </c>
      <c r="J70" s="43" t="s">
        <v>12</v>
      </c>
      <c r="K70" s="43">
        <v>1000</v>
      </c>
      <c r="L70" s="43" t="s">
        <v>12</v>
      </c>
      <c r="M70" s="43" t="s">
        <v>12</v>
      </c>
      <c r="N70" s="43" t="s">
        <v>12</v>
      </c>
      <c r="O70" s="44">
        <v>1000</v>
      </c>
      <c r="P70" s="45">
        <v>150000</v>
      </c>
      <c r="Q70" s="45">
        <v>769000</v>
      </c>
      <c r="R70" s="45">
        <v>0</v>
      </c>
      <c r="S70" s="45">
        <v>30100</v>
      </c>
      <c r="T70" s="45">
        <v>161000</v>
      </c>
      <c r="U70" s="45">
        <v>716000</v>
      </c>
      <c r="V70" s="46">
        <v>55200</v>
      </c>
      <c r="W70" s="45">
        <v>41400</v>
      </c>
      <c r="X70" s="45">
        <v>22800</v>
      </c>
      <c r="Y70" s="45">
        <v>181000</v>
      </c>
      <c r="Z70" s="45">
        <v>8550</v>
      </c>
      <c r="AA70" s="45">
        <v>116000</v>
      </c>
      <c r="AB70" s="46">
        <v>16300</v>
      </c>
      <c r="AC70" s="45">
        <v>155000</v>
      </c>
      <c r="AD70" s="45">
        <v>247000</v>
      </c>
      <c r="AE70" s="47">
        <v>411000</v>
      </c>
      <c r="AF70" s="29">
        <f t="shared" si="12"/>
        <v>1.8158432322009532</v>
      </c>
      <c r="AG70" s="29">
        <f t="shared" si="13"/>
        <v>0</v>
      </c>
      <c r="AH70" s="29">
        <f t="shared" si="32"/>
        <v>1.9490050692290233</v>
      </c>
      <c r="AI70" s="29">
        <f t="shared" si="15"/>
        <v>0.66823030944995077</v>
      </c>
      <c r="AJ70" s="29">
        <f t="shared" si="16"/>
        <v>0.27600817129454491</v>
      </c>
      <c r="AK70" s="29">
        <f t="shared" si="17"/>
        <v>0.10350306423545434</v>
      </c>
      <c r="AL70" s="32">
        <f t="shared" si="18"/>
        <v>0.1973216312325036</v>
      </c>
      <c r="AM70" s="48">
        <f t="shared" si="19"/>
        <v>2.9900885223575697</v>
      </c>
      <c r="AN70" s="46">
        <v>105000</v>
      </c>
      <c r="AO70" s="46">
        <v>537000</v>
      </c>
      <c r="AP70" s="45">
        <f t="shared" si="71"/>
        <v>642000</v>
      </c>
      <c r="AQ70" s="58">
        <v>0</v>
      </c>
      <c r="AR70" s="46">
        <v>7710000</v>
      </c>
      <c r="AS70" s="58">
        <f t="shared" si="72"/>
        <v>7710000</v>
      </c>
      <c r="AT70" s="46">
        <v>162000</v>
      </c>
      <c r="AU70" s="46">
        <v>720000</v>
      </c>
      <c r="AV70" s="46">
        <f t="shared" si="73"/>
        <v>882000</v>
      </c>
      <c r="AW70" s="46">
        <v>318000</v>
      </c>
      <c r="AX70" s="45">
        <v>239000</v>
      </c>
      <c r="AY70" s="45">
        <f t="shared" si="74"/>
        <v>557000</v>
      </c>
      <c r="AZ70" s="45">
        <v>69600</v>
      </c>
      <c r="BA70" s="46">
        <v>551000</v>
      </c>
      <c r="BB70" s="46">
        <f t="shared" si="75"/>
        <v>620600</v>
      </c>
      <c r="BC70" s="46">
        <v>396000</v>
      </c>
      <c r="BD70" s="46">
        <v>5380000</v>
      </c>
      <c r="BE70" s="46">
        <f t="shared" si="76"/>
        <v>5776000</v>
      </c>
      <c r="BF70" s="46">
        <v>65200</v>
      </c>
      <c r="BG70" s="46">
        <v>621000</v>
      </c>
      <c r="BH70" s="46">
        <f t="shared" si="77"/>
        <v>686200</v>
      </c>
      <c r="BI70" s="46">
        <v>247000</v>
      </c>
      <c r="BJ70" s="60">
        <v>411000</v>
      </c>
      <c r="BK70" s="49">
        <f t="shared" si="78"/>
        <v>658000</v>
      </c>
      <c r="BL70" s="29">
        <f t="shared" si="20"/>
        <v>0.61637804520105666</v>
      </c>
      <c r="BM70" s="29">
        <f t="shared" si="21"/>
        <v>0</v>
      </c>
      <c r="BN70" s="29">
        <f t="shared" si="22"/>
        <v>0.95098326973877312</v>
      </c>
      <c r="BO70" s="29">
        <f t="shared" si="23"/>
        <v>1.8667449368946287</v>
      </c>
      <c r="BP70" s="29">
        <f t="shared" si="24"/>
        <v>0.40857058996184326</v>
      </c>
      <c r="BQ70" s="29">
        <f t="shared" si="25"/>
        <v>2.3246257704725566</v>
      </c>
      <c r="BR70" s="29">
        <f t="shared" si="26"/>
        <v>0.3827414147343704</v>
      </c>
      <c r="BS70" s="29">
        <f t="shared" si="27"/>
        <v>1.4499559729967713</v>
      </c>
      <c r="BT70" s="35">
        <f t="shared" si="79"/>
        <v>1.3295726495726496</v>
      </c>
    </row>
    <row r="71" spans="1:72" x14ac:dyDescent="0.25">
      <c r="A71" s="42" t="s">
        <v>37</v>
      </c>
      <c r="B71" s="42" t="s">
        <v>38</v>
      </c>
      <c r="C71" s="43" t="s">
        <v>39</v>
      </c>
      <c r="D71" s="42" t="s">
        <v>10</v>
      </c>
      <c r="E71" s="42" t="s">
        <v>11</v>
      </c>
      <c r="F71" s="43">
        <v>21.4</v>
      </c>
      <c r="G71" s="43">
        <v>1000</v>
      </c>
      <c r="H71" s="43" t="s">
        <v>12</v>
      </c>
      <c r="I71" s="43" t="s">
        <v>12</v>
      </c>
      <c r="J71" s="43" t="s">
        <v>12</v>
      </c>
      <c r="K71" s="43" t="s">
        <v>12</v>
      </c>
      <c r="L71" s="43" t="s">
        <v>12</v>
      </c>
      <c r="M71" s="43" t="s">
        <v>12</v>
      </c>
      <c r="N71" s="43" t="s">
        <v>12</v>
      </c>
      <c r="O71" s="44">
        <v>1000</v>
      </c>
      <c r="P71" s="45">
        <v>37800</v>
      </c>
      <c r="Q71" s="45">
        <v>165000</v>
      </c>
      <c r="R71" s="45">
        <v>0</v>
      </c>
      <c r="S71" s="45">
        <v>17400</v>
      </c>
      <c r="T71" s="45">
        <v>19000</v>
      </c>
      <c r="U71" s="45">
        <v>123000</v>
      </c>
      <c r="V71" s="46">
        <v>0</v>
      </c>
      <c r="W71" s="45">
        <v>0</v>
      </c>
      <c r="X71" s="45">
        <v>-1</v>
      </c>
      <c r="Y71" s="45">
        <v>0</v>
      </c>
      <c r="Z71" s="45">
        <v>0</v>
      </c>
      <c r="AA71" s="45">
        <v>0</v>
      </c>
      <c r="AB71" s="46">
        <v>0</v>
      </c>
      <c r="AC71" s="45">
        <v>0</v>
      </c>
      <c r="AD71" s="45">
        <v>35100</v>
      </c>
      <c r="AE71" s="47">
        <v>47500</v>
      </c>
      <c r="AF71" s="29">
        <f t="shared" ref="AF71:AF85" si="80">P71/AVERAGE(P71,V71,R71,T71,X71,Z71,AB71,AD71)</f>
        <v>3.2905689942219176</v>
      </c>
      <c r="AG71" s="29">
        <f t="shared" ref="AG71:AG85" si="81">R71/AVERAGE(P71,R71,T71,V71,X71,Z71,AB71,AD71)</f>
        <v>0</v>
      </c>
      <c r="AH71" s="29">
        <f t="shared" si="32"/>
        <v>1.6539897060903819</v>
      </c>
      <c r="AI71" s="29">
        <f t="shared" ref="AI71:AI85" si="82">V71/AVERAGE(P71,R71,T71,V71,X71,Z71,AB71,AD71)</f>
        <v>0</v>
      </c>
      <c r="AJ71" s="29">
        <f t="shared" ref="AJ71:AJ85" si="83">X71/AVERAGE(P71,R71,T71,V71,X71,Z71,AB71,AD71)</f>
        <v>-8.7052089794230624E-5</v>
      </c>
      <c r="AK71" s="29">
        <f t="shared" ref="AK71:AK85" si="84">Z71/AVERAGE(P71,R71,T71,V71,X71,Z71,AB71,AD71)</f>
        <v>0</v>
      </c>
      <c r="AL71" s="32">
        <f t="shared" ref="AL71:AL85" si="85">AB71/AVERAGE(P71,R71,T71,V71,X71,Z71,AB71,AD71)</f>
        <v>0</v>
      </c>
      <c r="AM71" s="48">
        <f t="shared" ref="AM71:AM85" si="86">AD71/AVERAGE(P71,R71,T71,V71,X71,Z71,AB71,AD71)</f>
        <v>3.0555283517774949</v>
      </c>
      <c r="AN71" s="46">
        <v>19800</v>
      </c>
      <c r="AO71" s="46">
        <v>86500</v>
      </c>
      <c r="AP71" s="45">
        <f t="shared" si="71"/>
        <v>106300</v>
      </c>
      <c r="AQ71" s="58">
        <v>0</v>
      </c>
      <c r="AR71" s="46">
        <v>225000</v>
      </c>
      <c r="AS71" s="58">
        <f t="shared" si="72"/>
        <v>225000</v>
      </c>
      <c r="AT71" s="46">
        <v>22500</v>
      </c>
      <c r="AU71" s="46">
        <v>146000</v>
      </c>
      <c r="AV71" s="46">
        <f t="shared" si="73"/>
        <v>168500</v>
      </c>
      <c r="AW71" s="46">
        <v>0</v>
      </c>
      <c r="AX71" s="45">
        <v>0</v>
      </c>
      <c r="AY71" s="45">
        <f t="shared" si="74"/>
        <v>0</v>
      </c>
      <c r="AZ71" s="45">
        <v>-2.98</v>
      </c>
      <c r="BA71" s="46">
        <v>0</v>
      </c>
      <c r="BB71" s="46">
        <f t="shared" si="75"/>
        <v>-2.98</v>
      </c>
      <c r="BC71" s="46">
        <v>0</v>
      </c>
      <c r="BD71" s="46">
        <v>0</v>
      </c>
      <c r="BE71" s="46">
        <f t="shared" si="76"/>
        <v>0</v>
      </c>
      <c r="BF71" s="46">
        <v>13000</v>
      </c>
      <c r="BG71" s="46">
        <v>0</v>
      </c>
      <c r="BH71" s="46">
        <f t="shared" si="77"/>
        <v>13000</v>
      </c>
      <c r="BI71" s="46">
        <v>35100</v>
      </c>
      <c r="BJ71" s="60">
        <v>47500</v>
      </c>
      <c r="BK71" s="49">
        <f t="shared" si="78"/>
        <v>82600</v>
      </c>
      <c r="BL71" s="29">
        <f t="shared" ref="BL71:BL85" si="87">AN71/AVERAGE(AN71,AQ71,AT71,AW71,AZ71,BC71,BF71,BI71)</f>
        <v>1.752270152268294</v>
      </c>
      <c r="BM71" s="29">
        <f t="shared" ref="BM71:BM85" si="88">AQ71/AVERAGE(AN71,AQ71,AT71,AW71,AZ71,BC71,BF71,BI71)</f>
        <v>0</v>
      </c>
      <c r="BN71" s="29">
        <f t="shared" ref="BN71:BN85" si="89">AT71/AVERAGE(AN71,AQ71,AT71,AW71,AZ71,BC71,BF71,BI71)</f>
        <v>1.9912160821230613</v>
      </c>
      <c r="BO71" s="29">
        <f t="shared" ref="BO71:BO85" si="90">AW71/AVERAGE(AN71,AQ71,AT71,AW71,AZ71,BC71,BF71,BI71)</f>
        <v>0</v>
      </c>
      <c r="BP71" s="29">
        <f t="shared" ref="BP71:BP85" si="91">AZ71/AVERAGE(AN71,AQ71,AT71,AW71,AZ71,BC71,BF71,BI71)</f>
        <v>-2.6372550776563214E-4</v>
      </c>
      <c r="BQ71" s="29">
        <f t="shared" ref="BQ71:BQ85" si="92">BC71/AVERAGE(AN71,AQ71,AT71,AW71,AZ71,BC71,BF71,BI71)</f>
        <v>0</v>
      </c>
      <c r="BR71" s="29">
        <f t="shared" ref="BR71:BR85" si="93">BF71/AVERAGE(AN71,AQ71,AT71,AW71,AZ71,BC71,BF71,BI71)</f>
        <v>1.1504804030044355</v>
      </c>
      <c r="BS71" s="29">
        <f t="shared" ref="BS71:BS85" si="94">BI71/AVERAGE(AN71,AQ71,AT71,AW71,AZ71,BC71,BF71,BI71)</f>
        <v>3.1062970881119756</v>
      </c>
      <c r="BT71" s="35">
        <f t="shared" si="79"/>
        <v>1.1370453900709219</v>
      </c>
    </row>
    <row r="72" spans="1:72" s="50" customFormat="1" x14ac:dyDescent="0.25">
      <c r="C72" s="51"/>
      <c r="E72" s="50" t="s">
        <v>205</v>
      </c>
      <c r="F72" s="51"/>
      <c r="G72" s="51"/>
      <c r="H72" s="51"/>
      <c r="I72" s="51"/>
      <c r="J72" s="51"/>
      <c r="K72" s="51"/>
      <c r="L72" s="51"/>
      <c r="M72" s="51"/>
      <c r="N72" s="51"/>
      <c r="O72" s="52"/>
      <c r="P72" s="53">
        <f>SUM(P70:P71)</f>
        <v>187800</v>
      </c>
      <c r="Q72" s="53">
        <f t="shared" ref="Q72:BK72" si="95">SUM(Q70:Q71)</f>
        <v>934000</v>
      </c>
      <c r="R72" s="53">
        <f t="shared" si="95"/>
        <v>0</v>
      </c>
      <c r="S72" s="53">
        <f t="shared" si="95"/>
        <v>47500</v>
      </c>
      <c r="T72" s="53">
        <f t="shared" si="95"/>
        <v>180000</v>
      </c>
      <c r="U72" s="53">
        <f t="shared" si="95"/>
        <v>839000</v>
      </c>
      <c r="V72" s="53">
        <f t="shared" si="95"/>
        <v>55200</v>
      </c>
      <c r="W72" s="53">
        <f t="shared" si="95"/>
        <v>41400</v>
      </c>
      <c r="X72" s="53">
        <f t="shared" si="95"/>
        <v>22799</v>
      </c>
      <c r="Y72" s="53">
        <f t="shared" si="95"/>
        <v>181000</v>
      </c>
      <c r="Z72" s="53">
        <f t="shared" si="95"/>
        <v>8550</v>
      </c>
      <c r="AA72" s="53">
        <f t="shared" si="95"/>
        <v>116000</v>
      </c>
      <c r="AB72" s="53">
        <f t="shared" si="95"/>
        <v>16300</v>
      </c>
      <c r="AC72" s="53">
        <f t="shared" si="95"/>
        <v>155000</v>
      </c>
      <c r="AD72" s="53">
        <f t="shared" si="95"/>
        <v>282100</v>
      </c>
      <c r="AE72" s="77">
        <f t="shared" si="95"/>
        <v>458500</v>
      </c>
      <c r="AF72" s="53">
        <f t="shared" si="95"/>
        <v>5.1064122264228704</v>
      </c>
      <c r="AG72" s="53">
        <f t="shared" si="95"/>
        <v>0</v>
      </c>
      <c r="AH72" s="53">
        <f t="shared" si="95"/>
        <v>3.6029947753194049</v>
      </c>
      <c r="AI72" s="53">
        <f t="shared" si="95"/>
        <v>0.66823030944995077</v>
      </c>
      <c r="AJ72" s="53">
        <f t="shared" si="95"/>
        <v>0.27592111920475071</v>
      </c>
      <c r="AK72" s="53">
        <f t="shared" si="95"/>
        <v>0.10350306423545434</v>
      </c>
      <c r="AL72" s="53">
        <f t="shared" si="95"/>
        <v>0.1973216312325036</v>
      </c>
      <c r="AM72" s="53">
        <f t="shared" si="95"/>
        <v>6.0456168741350647</v>
      </c>
      <c r="AN72" s="53">
        <f t="shared" si="95"/>
        <v>124800</v>
      </c>
      <c r="AO72" s="53">
        <f t="shared" si="95"/>
        <v>623500</v>
      </c>
      <c r="AP72" s="53">
        <f t="shared" si="95"/>
        <v>748300</v>
      </c>
      <c r="AQ72" s="53">
        <f t="shared" si="95"/>
        <v>0</v>
      </c>
      <c r="AR72" s="53">
        <f t="shared" si="95"/>
        <v>7935000</v>
      </c>
      <c r="AS72" s="53">
        <f t="shared" si="95"/>
        <v>7935000</v>
      </c>
      <c r="AT72" s="53">
        <f t="shared" si="95"/>
        <v>184500</v>
      </c>
      <c r="AU72" s="53">
        <f t="shared" si="95"/>
        <v>866000</v>
      </c>
      <c r="AV72" s="53">
        <f t="shared" si="95"/>
        <v>1050500</v>
      </c>
      <c r="AW72" s="53">
        <f t="shared" si="95"/>
        <v>318000</v>
      </c>
      <c r="AX72" s="53">
        <f t="shared" si="95"/>
        <v>239000</v>
      </c>
      <c r="AY72" s="53">
        <f t="shared" si="95"/>
        <v>557000</v>
      </c>
      <c r="AZ72" s="53">
        <f t="shared" si="95"/>
        <v>69597.02</v>
      </c>
      <c r="BA72" s="53">
        <f t="shared" si="95"/>
        <v>551000</v>
      </c>
      <c r="BB72" s="53">
        <f t="shared" si="95"/>
        <v>620597.02</v>
      </c>
      <c r="BC72" s="53">
        <f t="shared" si="95"/>
        <v>396000</v>
      </c>
      <c r="BD72" s="53">
        <f t="shared" si="95"/>
        <v>5380000</v>
      </c>
      <c r="BE72" s="53">
        <f t="shared" si="95"/>
        <v>5776000</v>
      </c>
      <c r="BF72" s="53">
        <f t="shared" si="95"/>
        <v>78200</v>
      </c>
      <c r="BG72" s="53">
        <f t="shared" si="95"/>
        <v>621000</v>
      </c>
      <c r="BH72" s="53">
        <f t="shared" si="95"/>
        <v>699200</v>
      </c>
      <c r="BI72" s="53">
        <f t="shared" si="95"/>
        <v>282100</v>
      </c>
      <c r="BJ72" s="53">
        <f t="shared" si="95"/>
        <v>458500</v>
      </c>
      <c r="BK72" s="53">
        <f t="shared" si="95"/>
        <v>740600</v>
      </c>
      <c r="BL72" s="34">
        <f>AN72/AVERAGE(AN72,AQ72,AT72,AW72,AZ72,BC72,BF72,BI72)</f>
        <v>0.68703691671484435</v>
      </c>
      <c r="BM72" s="34">
        <f>AQ72/AVERAGE(AN72,AQ72,AT72,AW72,AZ72,BC72,BF72,BI72)</f>
        <v>0</v>
      </c>
      <c r="BN72" s="34">
        <f>AT72/AVERAGE(AN72,AQ72,AT72,AW72,AZ72,BC72,BF72,BI72)</f>
        <v>1.0156915956241088</v>
      </c>
      <c r="BO72" s="34">
        <f>AW72/AVERAGE(AN72,AQ72,AT72,AW72,AZ72,BC72,BF72,BI72)</f>
        <v>1.7506229127830168</v>
      </c>
      <c r="BP72" s="34">
        <f>AZ72/AVERAGE(AN72,AQ72,AT72,AW72,AZ72,BC72,BF72,BI72)</f>
        <v>0.38313879834408138</v>
      </c>
      <c r="BQ72" s="34">
        <f>BC72/AVERAGE(AN72,AQ72,AT72,AW72,AZ72,BC72,BF72,BI72)</f>
        <v>2.1800209857297945</v>
      </c>
      <c r="BR72" s="34">
        <f>BF72/AVERAGE(AN72,AQ72,AT72,AW72,AZ72,BC72,BF72,BI72)</f>
        <v>0.43049909364664124</v>
      </c>
      <c r="BS72" s="34">
        <f>BI72/AVERAGE(AN72,AQ72,AT72,AW72,AZ72,BC72,BF72,BI72)</f>
        <v>1.5529896971575128</v>
      </c>
      <c r="BT72" s="54">
        <f>(BI72+BF72+BC72+AZ72)/(AW72+AT72+AQ72+AN72)</f>
        <v>1.3165901801370956</v>
      </c>
    </row>
    <row r="73" spans="1:72" x14ac:dyDescent="0.25">
      <c r="A73" s="42" t="s">
        <v>109</v>
      </c>
      <c r="B73" s="42" t="s">
        <v>110</v>
      </c>
      <c r="C73" s="43" t="s">
        <v>111</v>
      </c>
      <c r="D73" s="42" t="s">
        <v>112</v>
      </c>
      <c r="E73" s="42" t="s">
        <v>113</v>
      </c>
      <c r="F73" s="43">
        <v>66.709999999999994</v>
      </c>
      <c r="G73" s="43">
        <v>1000</v>
      </c>
      <c r="H73" s="43">
        <v>1000</v>
      </c>
      <c r="I73" s="43" t="s">
        <v>12</v>
      </c>
      <c r="J73" s="43">
        <v>1000</v>
      </c>
      <c r="K73" s="43">
        <v>1000</v>
      </c>
      <c r="L73" s="43" t="s">
        <v>12</v>
      </c>
      <c r="M73" s="43" t="s">
        <v>12</v>
      </c>
      <c r="N73" s="43" t="s">
        <v>12</v>
      </c>
      <c r="O73" s="44">
        <v>1000</v>
      </c>
      <c r="P73" s="45">
        <v>78100</v>
      </c>
      <c r="Q73" s="45">
        <v>156000</v>
      </c>
      <c r="R73" s="45">
        <v>0</v>
      </c>
      <c r="S73" s="45">
        <v>0</v>
      </c>
      <c r="T73" s="45">
        <v>29300</v>
      </c>
      <c r="U73" s="45">
        <v>40600</v>
      </c>
      <c r="V73" s="46">
        <v>12100</v>
      </c>
      <c r="W73" s="45">
        <v>0</v>
      </c>
      <c r="X73" s="45">
        <v>0</v>
      </c>
      <c r="Y73" s="45">
        <v>0</v>
      </c>
      <c r="Z73" s="45">
        <v>0</v>
      </c>
      <c r="AA73" s="45">
        <v>18900</v>
      </c>
      <c r="AB73" s="46">
        <v>0</v>
      </c>
      <c r="AC73" s="45">
        <v>0</v>
      </c>
      <c r="AD73" s="45">
        <v>15100</v>
      </c>
      <c r="AE73" s="47">
        <v>0</v>
      </c>
      <c r="AF73" s="29">
        <f t="shared" si="80"/>
        <v>4.6419019316493317</v>
      </c>
      <c r="AG73" s="29">
        <f t="shared" si="81"/>
        <v>0</v>
      </c>
      <c r="AH73" s="29">
        <f t="shared" si="32"/>
        <v>1.7414561664190193</v>
      </c>
      <c r="AI73" s="29">
        <f t="shared" si="82"/>
        <v>0.71916790490341753</v>
      </c>
      <c r="AJ73" s="29">
        <f t="shared" si="83"/>
        <v>0</v>
      </c>
      <c r="AK73" s="29">
        <f t="shared" si="84"/>
        <v>0</v>
      </c>
      <c r="AL73" s="32">
        <f t="shared" si="85"/>
        <v>0</v>
      </c>
      <c r="AM73" s="48">
        <f t="shared" si="86"/>
        <v>0.89747399702823183</v>
      </c>
      <c r="AN73" s="46">
        <v>10400</v>
      </c>
      <c r="AO73" s="46">
        <v>20800</v>
      </c>
      <c r="AP73" s="45">
        <f t="shared" si="71"/>
        <v>31200</v>
      </c>
      <c r="AQ73" s="58">
        <v>0</v>
      </c>
      <c r="AR73" s="46">
        <v>0</v>
      </c>
      <c r="AS73" s="58">
        <f t="shared" si="72"/>
        <v>0</v>
      </c>
      <c r="AT73" s="46">
        <v>19000</v>
      </c>
      <c r="AU73" s="46">
        <v>26400</v>
      </c>
      <c r="AV73" s="46">
        <f t="shared" si="73"/>
        <v>45400</v>
      </c>
      <c r="AW73" s="46">
        <v>76200</v>
      </c>
      <c r="AX73" s="45">
        <v>0</v>
      </c>
      <c r="AY73" s="45">
        <f t="shared" si="74"/>
        <v>76200</v>
      </c>
      <c r="AZ73" s="45">
        <v>0</v>
      </c>
      <c r="BA73" s="46">
        <v>0</v>
      </c>
      <c r="BB73" s="46">
        <f t="shared" si="75"/>
        <v>0</v>
      </c>
      <c r="BC73" s="46">
        <v>0</v>
      </c>
      <c r="BD73" s="46">
        <v>54400</v>
      </c>
      <c r="BE73" s="46">
        <f t="shared" si="76"/>
        <v>54400</v>
      </c>
      <c r="BF73" s="46">
        <v>0</v>
      </c>
      <c r="BG73" s="46">
        <v>0</v>
      </c>
      <c r="BH73" s="46">
        <f t="shared" si="77"/>
        <v>0</v>
      </c>
      <c r="BI73" s="46">
        <v>15100</v>
      </c>
      <c r="BJ73" s="60">
        <v>0</v>
      </c>
      <c r="BK73" s="49">
        <f t="shared" si="78"/>
        <v>15100</v>
      </c>
      <c r="BL73" s="29">
        <f t="shared" si="87"/>
        <v>0.6893123446561723</v>
      </c>
      <c r="BM73" s="29">
        <f t="shared" si="88"/>
        <v>0</v>
      </c>
      <c r="BN73" s="29">
        <f t="shared" si="89"/>
        <v>1.2593206296603148</v>
      </c>
      <c r="BO73" s="29">
        <f t="shared" si="90"/>
        <v>5.0505385252692623</v>
      </c>
      <c r="BP73" s="29">
        <f t="shared" si="91"/>
        <v>0</v>
      </c>
      <c r="BQ73" s="29">
        <f t="shared" si="92"/>
        <v>0</v>
      </c>
      <c r="BR73" s="29">
        <f t="shared" si="93"/>
        <v>0</v>
      </c>
      <c r="BS73" s="29">
        <f t="shared" si="94"/>
        <v>1.0008285004142503</v>
      </c>
      <c r="BT73" s="35">
        <f t="shared" si="79"/>
        <v>0.14299242424242425</v>
      </c>
    </row>
    <row r="74" spans="1:72" x14ac:dyDescent="0.25">
      <c r="A74" s="42" t="s">
        <v>114</v>
      </c>
      <c r="B74" s="42" t="s">
        <v>115</v>
      </c>
      <c r="C74" s="43" t="s">
        <v>116</v>
      </c>
      <c r="D74" s="42" t="s">
        <v>117</v>
      </c>
      <c r="E74" s="42" t="s">
        <v>113</v>
      </c>
      <c r="F74" s="43">
        <v>21</v>
      </c>
      <c r="G74" s="43">
        <v>1000</v>
      </c>
      <c r="H74" s="43">
        <v>1000</v>
      </c>
      <c r="I74" s="43" t="s">
        <v>12</v>
      </c>
      <c r="J74" s="43" t="s">
        <v>12</v>
      </c>
      <c r="K74" s="43" t="s">
        <v>12</v>
      </c>
      <c r="L74" s="43" t="s">
        <v>12</v>
      </c>
      <c r="M74" s="43" t="s">
        <v>12</v>
      </c>
      <c r="N74" s="43" t="s">
        <v>12</v>
      </c>
      <c r="O74" s="44" t="s">
        <v>12</v>
      </c>
      <c r="P74" s="45">
        <v>55600</v>
      </c>
      <c r="Q74" s="45">
        <v>0</v>
      </c>
      <c r="R74" s="45">
        <v>17000</v>
      </c>
      <c r="S74" s="45">
        <v>0</v>
      </c>
      <c r="T74" s="45">
        <v>0</v>
      </c>
      <c r="U74" s="45">
        <v>0</v>
      </c>
      <c r="V74" s="46">
        <v>7620</v>
      </c>
      <c r="W74" s="45">
        <v>0</v>
      </c>
      <c r="X74" s="45">
        <v>31300</v>
      </c>
      <c r="Y74" s="45">
        <v>0</v>
      </c>
      <c r="Z74" s="45">
        <v>25900</v>
      </c>
      <c r="AA74" s="45">
        <v>0</v>
      </c>
      <c r="AB74" s="46">
        <v>15400</v>
      </c>
      <c r="AC74" s="45">
        <v>0</v>
      </c>
      <c r="AD74" s="45">
        <v>28600</v>
      </c>
      <c r="AE74" s="47">
        <v>0</v>
      </c>
      <c r="AF74" s="29">
        <f t="shared" si="80"/>
        <v>2.4517693749310991</v>
      </c>
      <c r="AG74" s="29">
        <f t="shared" si="81"/>
        <v>0.74964171535663104</v>
      </c>
      <c r="AH74" s="29">
        <f t="shared" si="32"/>
        <v>0</v>
      </c>
      <c r="AI74" s="29">
        <f t="shared" si="82"/>
        <v>0.33601587476573697</v>
      </c>
      <c r="AJ74" s="29">
        <f t="shared" si="83"/>
        <v>1.3802226876860324</v>
      </c>
      <c r="AK74" s="29">
        <f t="shared" si="84"/>
        <v>1.1421012016315732</v>
      </c>
      <c r="AL74" s="32">
        <f t="shared" si="85"/>
        <v>0.67908720097012454</v>
      </c>
      <c r="AM74" s="48">
        <f t="shared" si="86"/>
        <v>1.2611619446588027</v>
      </c>
      <c r="AN74" s="46">
        <v>45200</v>
      </c>
      <c r="AO74" s="46">
        <v>0</v>
      </c>
      <c r="AP74" s="45">
        <f t="shared" si="71"/>
        <v>45200</v>
      </c>
      <c r="AQ74" s="58">
        <v>115000</v>
      </c>
      <c r="AR74" s="46">
        <v>0</v>
      </c>
      <c r="AS74" s="58">
        <f t="shared" si="72"/>
        <v>115000</v>
      </c>
      <c r="AT74" s="46">
        <v>0</v>
      </c>
      <c r="AU74" s="46">
        <v>0</v>
      </c>
      <c r="AV74" s="46">
        <f t="shared" si="73"/>
        <v>0</v>
      </c>
      <c r="AW74" s="46">
        <v>21200</v>
      </c>
      <c r="AX74" s="45">
        <v>0</v>
      </c>
      <c r="AY74" s="45">
        <f t="shared" si="74"/>
        <v>21200</v>
      </c>
      <c r="AZ74" s="45">
        <v>71400</v>
      </c>
      <c r="BA74" s="46">
        <v>0</v>
      </c>
      <c r="BB74" s="46">
        <f t="shared" si="75"/>
        <v>71400</v>
      </c>
      <c r="BC74" s="46">
        <v>68800</v>
      </c>
      <c r="BD74" s="46">
        <v>0</v>
      </c>
      <c r="BE74" s="46">
        <f t="shared" si="76"/>
        <v>68800</v>
      </c>
      <c r="BF74" s="46">
        <v>47300</v>
      </c>
      <c r="BG74" s="46">
        <v>0</v>
      </c>
      <c r="BH74" s="46">
        <f t="shared" si="77"/>
        <v>47300</v>
      </c>
      <c r="BI74" s="46">
        <v>28600</v>
      </c>
      <c r="BJ74" s="60">
        <v>0</v>
      </c>
      <c r="BK74" s="49">
        <f t="shared" si="78"/>
        <v>28600</v>
      </c>
      <c r="BL74" s="29">
        <f t="shared" si="87"/>
        <v>0.90968553459119494</v>
      </c>
      <c r="BM74" s="29">
        <f t="shared" si="88"/>
        <v>2.3144654088050314</v>
      </c>
      <c r="BN74" s="29">
        <f t="shared" si="89"/>
        <v>0</v>
      </c>
      <c r="BO74" s="29">
        <f t="shared" si="90"/>
        <v>0.42666666666666669</v>
      </c>
      <c r="BP74" s="29">
        <f t="shared" si="91"/>
        <v>1.4369811320754717</v>
      </c>
      <c r="BQ74" s="29">
        <f t="shared" si="92"/>
        <v>1.3846540880503144</v>
      </c>
      <c r="BR74" s="29">
        <f t="shared" si="93"/>
        <v>0.95194968553459125</v>
      </c>
      <c r="BS74" s="29">
        <f t="shared" si="94"/>
        <v>0.57559748427672952</v>
      </c>
      <c r="BT74" s="35">
        <f t="shared" si="79"/>
        <v>1.191289966923925</v>
      </c>
    </row>
    <row r="75" spans="1:72" x14ac:dyDescent="0.25">
      <c r="A75" s="42" t="s">
        <v>118</v>
      </c>
      <c r="B75" s="42" t="s">
        <v>119</v>
      </c>
      <c r="C75" s="43" t="s">
        <v>120</v>
      </c>
      <c r="D75" s="42" t="s">
        <v>121</v>
      </c>
      <c r="E75" s="42" t="s">
        <v>113</v>
      </c>
      <c r="F75" s="43">
        <v>66.709999999999994</v>
      </c>
      <c r="G75" s="43">
        <v>1000</v>
      </c>
      <c r="H75" s="43">
        <v>1000</v>
      </c>
      <c r="I75" s="43" t="s">
        <v>12</v>
      </c>
      <c r="J75" s="43">
        <v>1000</v>
      </c>
      <c r="K75" s="43">
        <v>1000</v>
      </c>
      <c r="L75" s="43" t="s">
        <v>12</v>
      </c>
      <c r="M75" s="43" t="s">
        <v>12</v>
      </c>
      <c r="N75" s="43" t="s">
        <v>12</v>
      </c>
      <c r="O75" s="44">
        <v>1000</v>
      </c>
      <c r="P75" s="45">
        <v>78100</v>
      </c>
      <c r="Q75" s="45">
        <v>156000</v>
      </c>
      <c r="R75" s="45">
        <v>0</v>
      </c>
      <c r="S75" s="45">
        <v>0</v>
      </c>
      <c r="T75" s="45">
        <v>29300</v>
      </c>
      <c r="U75" s="45">
        <v>40600</v>
      </c>
      <c r="V75" s="46">
        <v>12100</v>
      </c>
      <c r="W75" s="45">
        <v>0</v>
      </c>
      <c r="X75" s="45">
        <v>0</v>
      </c>
      <c r="Y75" s="45">
        <v>0</v>
      </c>
      <c r="Z75" s="45">
        <v>0</v>
      </c>
      <c r="AA75" s="45">
        <v>18900</v>
      </c>
      <c r="AB75" s="46">
        <v>0</v>
      </c>
      <c r="AC75" s="45">
        <v>0</v>
      </c>
      <c r="AD75" s="45">
        <v>15100</v>
      </c>
      <c r="AE75" s="47">
        <v>0</v>
      </c>
      <c r="AF75" s="29">
        <f t="shared" si="80"/>
        <v>4.6419019316493317</v>
      </c>
      <c r="AG75" s="29">
        <f t="shared" si="81"/>
        <v>0</v>
      </c>
      <c r="AH75" s="29">
        <f t="shared" si="32"/>
        <v>1.7414561664190193</v>
      </c>
      <c r="AI75" s="29">
        <f t="shared" si="82"/>
        <v>0.71916790490341753</v>
      </c>
      <c r="AJ75" s="29">
        <f t="shared" si="83"/>
        <v>0</v>
      </c>
      <c r="AK75" s="29">
        <f t="shared" si="84"/>
        <v>0</v>
      </c>
      <c r="AL75" s="32">
        <f t="shared" si="85"/>
        <v>0</v>
      </c>
      <c r="AM75" s="48">
        <f t="shared" si="86"/>
        <v>0.89747399702823183</v>
      </c>
      <c r="AN75" s="46">
        <v>41700</v>
      </c>
      <c r="AO75" s="46">
        <v>83200</v>
      </c>
      <c r="AP75" s="45">
        <f t="shared" si="71"/>
        <v>124900</v>
      </c>
      <c r="AQ75" s="58">
        <v>0</v>
      </c>
      <c r="AR75" s="46">
        <v>0</v>
      </c>
      <c r="AS75" s="58">
        <f t="shared" si="72"/>
        <v>0</v>
      </c>
      <c r="AT75" s="46">
        <v>50400</v>
      </c>
      <c r="AU75" s="46">
        <v>69900</v>
      </c>
      <c r="AV75" s="46">
        <f t="shared" si="73"/>
        <v>120300</v>
      </c>
      <c r="AW75" s="46">
        <v>69100</v>
      </c>
      <c r="AX75" s="45">
        <v>0</v>
      </c>
      <c r="AY75" s="45">
        <f t="shared" si="74"/>
        <v>69100</v>
      </c>
      <c r="AZ75" s="45">
        <v>0</v>
      </c>
      <c r="BA75" s="46">
        <v>0</v>
      </c>
      <c r="BB75" s="46">
        <f t="shared" si="75"/>
        <v>0</v>
      </c>
      <c r="BC75" s="46">
        <v>0</v>
      </c>
      <c r="BD75" s="46">
        <v>188000</v>
      </c>
      <c r="BE75" s="46">
        <f t="shared" si="76"/>
        <v>188000</v>
      </c>
      <c r="BF75" s="46">
        <v>0</v>
      </c>
      <c r="BG75" s="46">
        <v>0</v>
      </c>
      <c r="BH75" s="46">
        <f t="shared" si="77"/>
        <v>0</v>
      </c>
      <c r="BI75" s="46">
        <v>15100</v>
      </c>
      <c r="BJ75" s="60">
        <v>0</v>
      </c>
      <c r="BK75" s="49">
        <f t="shared" si="78"/>
        <v>15100</v>
      </c>
      <c r="BL75" s="29">
        <f t="shared" si="87"/>
        <v>1.8922291548496881</v>
      </c>
      <c r="BM75" s="29">
        <f t="shared" si="88"/>
        <v>0</v>
      </c>
      <c r="BN75" s="29">
        <f t="shared" si="89"/>
        <v>2.2870107770845149</v>
      </c>
      <c r="BO75" s="29">
        <f t="shared" si="90"/>
        <v>3.1355643788996028</v>
      </c>
      <c r="BP75" s="29">
        <f t="shared" si="91"/>
        <v>0</v>
      </c>
      <c r="BQ75" s="29">
        <f t="shared" si="92"/>
        <v>0</v>
      </c>
      <c r="BR75" s="29">
        <f t="shared" si="93"/>
        <v>0</v>
      </c>
      <c r="BS75" s="29">
        <f t="shared" si="94"/>
        <v>0.685195689166194</v>
      </c>
      <c r="BT75" s="35">
        <f t="shared" si="79"/>
        <v>9.3672456575682378E-2</v>
      </c>
    </row>
    <row r="76" spans="1:72" s="50" customFormat="1" x14ac:dyDescent="0.25">
      <c r="C76" s="51"/>
      <c r="E76" s="50" t="s">
        <v>205</v>
      </c>
      <c r="F76" s="51"/>
      <c r="G76" s="51"/>
      <c r="H76" s="51"/>
      <c r="I76" s="51"/>
      <c r="J76" s="51"/>
      <c r="K76" s="51"/>
      <c r="L76" s="51"/>
      <c r="M76" s="51"/>
      <c r="N76" s="51"/>
      <c r="O76" s="52"/>
      <c r="P76" s="53">
        <f>SUM(P70:P75)</f>
        <v>587400</v>
      </c>
      <c r="Q76" s="53">
        <f t="shared" ref="Q76:X76" si="96">SUM(Q70:Q75)</f>
        <v>2180000</v>
      </c>
      <c r="R76" s="53">
        <f t="shared" si="96"/>
        <v>17000</v>
      </c>
      <c r="S76" s="53">
        <f t="shared" si="96"/>
        <v>95000</v>
      </c>
      <c r="T76" s="53">
        <f t="shared" si="96"/>
        <v>418600</v>
      </c>
      <c r="U76" s="53">
        <f t="shared" si="96"/>
        <v>1759200</v>
      </c>
      <c r="V76" s="53">
        <f t="shared" si="96"/>
        <v>142220</v>
      </c>
      <c r="W76" s="53">
        <f t="shared" si="96"/>
        <v>82800</v>
      </c>
      <c r="X76" s="53">
        <f t="shared" si="96"/>
        <v>76898</v>
      </c>
      <c r="Y76" s="53">
        <f t="shared" ref="Y76:AE76" si="97">SUM(Y70:Y75)</f>
        <v>362000</v>
      </c>
      <c r="Z76" s="53">
        <f t="shared" si="97"/>
        <v>43000</v>
      </c>
      <c r="AA76" s="53">
        <f t="shared" si="97"/>
        <v>269800</v>
      </c>
      <c r="AB76" s="53">
        <f t="shared" si="97"/>
        <v>48000</v>
      </c>
      <c r="AC76" s="53">
        <f t="shared" si="97"/>
        <v>310000</v>
      </c>
      <c r="AD76" s="53">
        <f t="shared" si="97"/>
        <v>623000</v>
      </c>
      <c r="AE76" s="77">
        <f t="shared" si="97"/>
        <v>917000</v>
      </c>
      <c r="AF76" s="34">
        <f t="shared" si="80"/>
        <v>2.4023090631546768</v>
      </c>
      <c r="AG76" s="34">
        <f t="shared" si="81"/>
        <v>6.9525458075637564E-2</v>
      </c>
      <c r="AH76" s="34">
        <f t="shared" si="32"/>
        <v>1.7119621617918754</v>
      </c>
      <c r="AI76" s="34">
        <f t="shared" si="82"/>
        <v>0.58164180279512789</v>
      </c>
      <c r="AJ76" s="34">
        <f t="shared" si="83"/>
        <v>0.31449227500590454</v>
      </c>
      <c r="AK76" s="34">
        <f t="shared" si="84"/>
        <v>0.17585851160308325</v>
      </c>
      <c r="AL76" s="54">
        <f t="shared" si="85"/>
        <v>0.19630717574297665</v>
      </c>
      <c r="AM76" s="55">
        <f t="shared" si="86"/>
        <v>2.5479035518307178</v>
      </c>
      <c r="AN76" s="56">
        <f>SUM(AN73:AN75)</f>
        <v>97300</v>
      </c>
      <c r="AO76" s="56">
        <f>SUM(AO73:AO75)</f>
        <v>104000</v>
      </c>
      <c r="AP76" s="56">
        <f t="shared" ref="AP76:AW76" si="98">SUM(AP73:AP75)</f>
        <v>201300</v>
      </c>
      <c r="AQ76" s="56">
        <f t="shared" si="98"/>
        <v>115000</v>
      </c>
      <c r="AR76" s="56">
        <f t="shared" si="98"/>
        <v>0</v>
      </c>
      <c r="AS76" s="56">
        <f t="shared" si="98"/>
        <v>115000</v>
      </c>
      <c r="AT76" s="56">
        <f t="shared" si="98"/>
        <v>69400</v>
      </c>
      <c r="AU76" s="56">
        <f t="shared" si="98"/>
        <v>96300</v>
      </c>
      <c r="AV76" s="56">
        <f t="shared" si="98"/>
        <v>165700</v>
      </c>
      <c r="AW76" s="56">
        <f t="shared" si="98"/>
        <v>166500</v>
      </c>
      <c r="AX76" s="56">
        <f t="shared" ref="AX76:BK76" si="99">SUM(AX73:AX75)</f>
        <v>0</v>
      </c>
      <c r="AY76" s="56">
        <f t="shared" si="99"/>
        <v>166500</v>
      </c>
      <c r="AZ76" s="56">
        <f t="shared" si="99"/>
        <v>71400</v>
      </c>
      <c r="BA76" s="56">
        <f t="shared" si="99"/>
        <v>0</v>
      </c>
      <c r="BB76" s="56">
        <f t="shared" si="99"/>
        <v>71400</v>
      </c>
      <c r="BC76" s="56">
        <f t="shared" si="99"/>
        <v>68800</v>
      </c>
      <c r="BD76" s="56">
        <f t="shared" si="99"/>
        <v>242400</v>
      </c>
      <c r="BE76" s="56">
        <f t="shared" si="99"/>
        <v>311200</v>
      </c>
      <c r="BF76" s="56">
        <f t="shared" si="99"/>
        <v>47300</v>
      </c>
      <c r="BG76" s="56">
        <f t="shared" si="99"/>
        <v>0</v>
      </c>
      <c r="BH76" s="56">
        <f t="shared" si="99"/>
        <v>47300</v>
      </c>
      <c r="BI76" s="56">
        <f t="shared" si="99"/>
        <v>58800</v>
      </c>
      <c r="BJ76" s="56">
        <f t="shared" si="99"/>
        <v>0</v>
      </c>
      <c r="BK76" s="56">
        <f t="shared" si="99"/>
        <v>58800</v>
      </c>
      <c r="BL76" s="34">
        <f t="shared" si="87"/>
        <v>1.1208063354931606</v>
      </c>
      <c r="BM76" s="34">
        <f t="shared" si="88"/>
        <v>1.3246940244780419</v>
      </c>
      <c r="BN76" s="34">
        <f t="shared" si="89"/>
        <v>0.7994240460763139</v>
      </c>
      <c r="BO76" s="34">
        <f t="shared" si="90"/>
        <v>1.91792656587473</v>
      </c>
      <c r="BP76" s="34">
        <f t="shared" si="91"/>
        <v>0.82246220302375805</v>
      </c>
      <c r="BQ76" s="34">
        <f t="shared" si="92"/>
        <v>0.7925125989920806</v>
      </c>
      <c r="BR76" s="34">
        <f t="shared" si="93"/>
        <v>0.54485241180705546</v>
      </c>
      <c r="BS76" s="34">
        <f t="shared" si="94"/>
        <v>0.6773218142548596</v>
      </c>
      <c r="BT76" s="54">
        <f t="shared" si="79"/>
        <v>0.54953145917001334</v>
      </c>
    </row>
    <row r="77" spans="1:72" x14ac:dyDescent="0.25">
      <c r="A77" s="42" t="s">
        <v>83</v>
      </c>
      <c r="B77" s="42" t="s">
        <v>84</v>
      </c>
      <c r="C77" s="43" t="s">
        <v>90</v>
      </c>
      <c r="D77" s="42" t="s">
        <v>91</v>
      </c>
      <c r="E77" s="42" t="s">
        <v>93</v>
      </c>
      <c r="F77" s="43">
        <v>26.35</v>
      </c>
      <c r="G77" s="43">
        <v>46.91</v>
      </c>
      <c r="H77" s="43">
        <v>46.91</v>
      </c>
      <c r="I77" s="43" t="s">
        <v>12</v>
      </c>
      <c r="J77" s="43" t="s">
        <v>12</v>
      </c>
      <c r="K77" s="43" t="s">
        <v>12</v>
      </c>
      <c r="L77" s="43" t="s">
        <v>12</v>
      </c>
      <c r="M77" s="43" t="s">
        <v>12</v>
      </c>
      <c r="N77" s="43" t="s">
        <v>12</v>
      </c>
      <c r="O77" s="44" t="s">
        <v>12</v>
      </c>
      <c r="P77" s="45">
        <v>29800</v>
      </c>
      <c r="Q77" s="45">
        <v>80300</v>
      </c>
      <c r="R77" s="45">
        <v>0</v>
      </c>
      <c r="S77" s="45">
        <v>3590</v>
      </c>
      <c r="T77" s="45">
        <v>0</v>
      </c>
      <c r="U77" s="45">
        <v>82800</v>
      </c>
      <c r="V77" s="46">
        <v>0</v>
      </c>
      <c r="W77" s="45">
        <v>102000</v>
      </c>
      <c r="X77" s="45">
        <v>0</v>
      </c>
      <c r="Y77" s="45">
        <v>13100</v>
      </c>
      <c r="Z77" s="45">
        <v>0</v>
      </c>
      <c r="AA77" s="45">
        <v>7860</v>
      </c>
      <c r="AB77" s="46">
        <v>0</v>
      </c>
      <c r="AC77" s="45">
        <v>33800</v>
      </c>
      <c r="AD77" s="45">
        <v>21200</v>
      </c>
      <c r="AE77" s="47">
        <v>200000</v>
      </c>
      <c r="AF77" s="29">
        <f t="shared" si="80"/>
        <v>4.6745098039215689</v>
      </c>
      <c r="AG77" s="29">
        <f t="shared" si="81"/>
        <v>0</v>
      </c>
      <c r="AH77" s="29">
        <f t="shared" si="32"/>
        <v>0</v>
      </c>
      <c r="AI77" s="29">
        <f t="shared" si="82"/>
        <v>0</v>
      </c>
      <c r="AJ77" s="29">
        <f t="shared" si="83"/>
        <v>0</v>
      </c>
      <c r="AK77" s="29">
        <f t="shared" si="84"/>
        <v>0</v>
      </c>
      <c r="AL77" s="32">
        <f t="shared" si="85"/>
        <v>0</v>
      </c>
      <c r="AM77" s="48">
        <f t="shared" si="86"/>
        <v>3.3254901960784315</v>
      </c>
      <c r="AN77" s="46">
        <v>13800</v>
      </c>
      <c r="AO77" s="46">
        <v>37200</v>
      </c>
      <c r="AP77" s="45">
        <f t="shared" si="71"/>
        <v>51000</v>
      </c>
      <c r="AQ77" s="58">
        <v>0</v>
      </c>
      <c r="AR77" s="46">
        <v>918000</v>
      </c>
      <c r="AS77" s="58">
        <f t="shared" si="72"/>
        <v>918000</v>
      </c>
      <c r="AT77" s="46">
        <v>0</v>
      </c>
      <c r="AU77" s="46">
        <v>21200000</v>
      </c>
      <c r="AV77" s="46">
        <f t="shared" si="73"/>
        <v>21200000</v>
      </c>
      <c r="AW77" s="46">
        <v>0</v>
      </c>
      <c r="AX77" s="45">
        <v>26100000</v>
      </c>
      <c r="AY77" s="45">
        <f t="shared" si="74"/>
        <v>26100000</v>
      </c>
      <c r="AZ77" s="45">
        <v>0</v>
      </c>
      <c r="BA77" s="46">
        <v>3350000</v>
      </c>
      <c r="BB77" s="46">
        <f t="shared" si="75"/>
        <v>3350000</v>
      </c>
      <c r="BC77" s="46">
        <v>0</v>
      </c>
      <c r="BD77" s="46">
        <v>2010000</v>
      </c>
      <c r="BE77" s="46">
        <f t="shared" si="76"/>
        <v>2010000</v>
      </c>
      <c r="BF77" s="46">
        <v>0</v>
      </c>
      <c r="BG77" s="46">
        <v>8650000</v>
      </c>
      <c r="BH77" s="46">
        <f t="shared" si="77"/>
        <v>8650000</v>
      </c>
      <c r="BI77" s="46">
        <v>21200</v>
      </c>
      <c r="BJ77" s="60">
        <v>200000</v>
      </c>
      <c r="BK77" s="49">
        <f t="shared" si="78"/>
        <v>221200</v>
      </c>
      <c r="BL77" s="29">
        <f t="shared" si="87"/>
        <v>3.1542857142857144</v>
      </c>
      <c r="BM77" s="29">
        <f t="shared" si="88"/>
        <v>0</v>
      </c>
      <c r="BN77" s="29">
        <f t="shared" si="89"/>
        <v>0</v>
      </c>
      <c r="BO77" s="29">
        <f t="shared" si="90"/>
        <v>0</v>
      </c>
      <c r="BP77" s="29">
        <f t="shared" si="91"/>
        <v>0</v>
      </c>
      <c r="BQ77" s="29">
        <f t="shared" si="92"/>
        <v>0</v>
      </c>
      <c r="BR77" s="29">
        <f t="shared" si="93"/>
        <v>0</v>
      </c>
      <c r="BS77" s="29">
        <f t="shared" si="94"/>
        <v>4.8457142857142861</v>
      </c>
      <c r="BT77" s="35">
        <f t="shared" si="79"/>
        <v>1.536231884057971</v>
      </c>
    </row>
    <row r="78" spans="1:72" x14ac:dyDescent="0.25">
      <c r="A78" s="42" t="s">
        <v>94</v>
      </c>
      <c r="B78" s="42" t="s">
        <v>95</v>
      </c>
      <c r="C78" s="43" t="s">
        <v>90</v>
      </c>
      <c r="D78" s="42" t="s">
        <v>91</v>
      </c>
      <c r="E78" s="42" t="s">
        <v>93</v>
      </c>
      <c r="F78" s="43">
        <v>26.35</v>
      </c>
      <c r="G78" s="43">
        <v>46.91</v>
      </c>
      <c r="H78" s="43">
        <v>46.91</v>
      </c>
      <c r="I78" s="43" t="s">
        <v>12</v>
      </c>
      <c r="J78" s="43" t="s">
        <v>12</v>
      </c>
      <c r="K78" s="43" t="s">
        <v>12</v>
      </c>
      <c r="L78" s="43" t="s">
        <v>12</v>
      </c>
      <c r="M78" s="43" t="s">
        <v>12</v>
      </c>
      <c r="N78" s="43" t="s">
        <v>12</v>
      </c>
      <c r="O78" s="44" t="s">
        <v>12</v>
      </c>
      <c r="P78" s="45">
        <v>29800</v>
      </c>
      <c r="Q78" s="45">
        <v>80300</v>
      </c>
      <c r="R78" s="45">
        <v>0</v>
      </c>
      <c r="S78" s="45">
        <v>3590</v>
      </c>
      <c r="T78" s="45">
        <v>0</v>
      </c>
      <c r="U78" s="45">
        <v>82800</v>
      </c>
      <c r="V78" s="46">
        <v>0</v>
      </c>
      <c r="W78" s="45">
        <v>102000</v>
      </c>
      <c r="X78" s="45">
        <v>0</v>
      </c>
      <c r="Y78" s="45">
        <v>13100</v>
      </c>
      <c r="Z78" s="45">
        <v>0</v>
      </c>
      <c r="AA78" s="45">
        <v>7860</v>
      </c>
      <c r="AB78" s="46">
        <v>0</v>
      </c>
      <c r="AC78" s="45">
        <v>33800</v>
      </c>
      <c r="AD78" s="45">
        <v>21200</v>
      </c>
      <c r="AE78" s="47">
        <v>200000</v>
      </c>
      <c r="AF78" s="29">
        <f t="shared" si="80"/>
        <v>4.6745098039215689</v>
      </c>
      <c r="AG78" s="29">
        <f t="shared" si="81"/>
        <v>0</v>
      </c>
      <c r="AH78" s="29">
        <f t="shared" si="32"/>
        <v>0</v>
      </c>
      <c r="AI78" s="29">
        <f t="shared" si="82"/>
        <v>0</v>
      </c>
      <c r="AJ78" s="29">
        <f t="shared" si="83"/>
        <v>0</v>
      </c>
      <c r="AK78" s="29">
        <f t="shared" si="84"/>
        <v>0</v>
      </c>
      <c r="AL78" s="32">
        <f t="shared" si="85"/>
        <v>0</v>
      </c>
      <c r="AM78" s="48">
        <f t="shared" si="86"/>
        <v>3.3254901960784315</v>
      </c>
      <c r="AN78" s="46">
        <v>58600</v>
      </c>
      <c r="AO78" s="46">
        <v>158000</v>
      </c>
      <c r="AP78" s="45">
        <f t="shared" si="71"/>
        <v>216600</v>
      </c>
      <c r="AQ78" s="58">
        <v>0</v>
      </c>
      <c r="AR78" s="46">
        <v>6230</v>
      </c>
      <c r="AS78" s="58">
        <f t="shared" si="72"/>
        <v>6230</v>
      </c>
      <c r="AT78" s="46">
        <v>0</v>
      </c>
      <c r="AU78" s="46">
        <v>265000</v>
      </c>
      <c r="AV78" s="46">
        <f t="shared" si="73"/>
        <v>265000</v>
      </c>
      <c r="AW78" s="46">
        <v>0</v>
      </c>
      <c r="AX78" s="45">
        <v>401000</v>
      </c>
      <c r="AY78" s="45">
        <f t="shared" si="74"/>
        <v>401000</v>
      </c>
      <c r="AZ78" s="45">
        <v>0</v>
      </c>
      <c r="BA78" s="46">
        <v>3350000</v>
      </c>
      <c r="BB78" s="46">
        <f t="shared" si="75"/>
        <v>3350000</v>
      </c>
      <c r="BC78" s="46">
        <v>0</v>
      </c>
      <c r="BD78" s="46">
        <v>104000</v>
      </c>
      <c r="BE78" s="46">
        <f t="shared" si="76"/>
        <v>104000</v>
      </c>
      <c r="BF78" s="46">
        <v>0</v>
      </c>
      <c r="BG78" s="46">
        <v>272000</v>
      </c>
      <c r="BH78" s="46">
        <f t="shared" si="77"/>
        <v>272000</v>
      </c>
      <c r="BI78" s="46">
        <v>21200</v>
      </c>
      <c r="BJ78" s="60">
        <v>200000</v>
      </c>
      <c r="BK78" s="49">
        <f t="shared" si="78"/>
        <v>221200</v>
      </c>
      <c r="BL78" s="29">
        <f t="shared" si="87"/>
        <v>5.8746867167919801</v>
      </c>
      <c r="BM78" s="29">
        <f t="shared" si="88"/>
        <v>0</v>
      </c>
      <c r="BN78" s="29">
        <f t="shared" si="89"/>
        <v>0</v>
      </c>
      <c r="BO78" s="29">
        <f t="shared" si="90"/>
        <v>0</v>
      </c>
      <c r="BP78" s="29">
        <f t="shared" si="91"/>
        <v>0</v>
      </c>
      <c r="BQ78" s="29">
        <f t="shared" si="92"/>
        <v>0</v>
      </c>
      <c r="BR78" s="29">
        <f t="shared" si="93"/>
        <v>0</v>
      </c>
      <c r="BS78" s="29">
        <f t="shared" si="94"/>
        <v>2.1253132832080199</v>
      </c>
      <c r="BT78" s="35">
        <f t="shared" si="79"/>
        <v>0.36177474402730375</v>
      </c>
    </row>
    <row r="79" spans="1:72" x14ac:dyDescent="0.25">
      <c r="A79" s="42" t="s">
        <v>105</v>
      </c>
      <c r="B79" s="42" t="s">
        <v>106</v>
      </c>
      <c r="C79" s="43" t="s">
        <v>90</v>
      </c>
      <c r="D79" s="42" t="s">
        <v>91</v>
      </c>
      <c r="E79" s="42" t="s">
        <v>93</v>
      </c>
      <c r="F79" s="43">
        <v>26.35</v>
      </c>
      <c r="G79" s="43">
        <v>46.91</v>
      </c>
      <c r="H79" s="43">
        <v>46.91</v>
      </c>
      <c r="I79" s="43" t="s">
        <v>12</v>
      </c>
      <c r="J79" s="43" t="s">
        <v>12</v>
      </c>
      <c r="K79" s="43" t="s">
        <v>12</v>
      </c>
      <c r="L79" s="43" t="s">
        <v>12</v>
      </c>
      <c r="M79" s="43" t="s">
        <v>12</v>
      </c>
      <c r="N79" s="43" t="s">
        <v>12</v>
      </c>
      <c r="O79" s="44" t="s">
        <v>12</v>
      </c>
      <c r="P79" s="45">
        <v>29800</v>
      </c>
      <c r="Q79" s="45">
        <v>80300</v>
      </c>
      <c r="R79" s="45">
        <v>0</v>
      </c>
      <c r="S79" s="45">
        <v>3590</v>
      </c>
      <c r="T79" s="45">
        <v>0</v>
      </c>
      <c r="U79" s="45">
        <v>82800</v>
      </c>
      <c r="V79" s="46">
        <v>0</v>
      </c>
      <c r="W79" s="45">
        <v>102000</v>
      </c>
      <c r="X79" s="45">
        <v>0</v>
      </c>
      <c r="Y79" s="45">
        <v>13100</v>
      </c>
      <c r="Z79" s="45">
        <v>0</v>
      </c>
      <c r="AA79" s="45">
        <v>7860</v>
      </c>
      <c r="AB79" s="46">
        <v>0</v>
      </c>
      <c r="AC79" s="45">
        <v>33800</v>
      </c>
      <c r="AD79" s="45">
        <v>21200</v>
      </c>
      <c r="AE79" s="47">
        <v>200000</v>
      </c>
      <c r="AF79" s="29">
        <f t="shared" si="80"/>
        <v>4.6745098039215689</v>
      </c>
      <c r="AG79" s="29">
        <f t="shared" si="81"/>
        <v>0</v>
      </c>
      <c r="AH79" s="29">
        <f t="shared" si="32"/>
        <v>0</v>
      </c>
      <c r="AI79" s="29">
        <f t="shared" si="82"/>
        <v>0</v>
      </c>
      <c r="AJ79" s="29">
        <f t="shared" si="83"/>
        <v>0</v>
      </c>
      <c r="AK79" s="29">
        <f t="shared" si="84"/>
        <v>0</v>
      </c>
      <c r="AL79" s="32">
        <f t="shared" si="85"/>
        <v>0</v>
      </c>
      <c r="AM79" s="48">
        <f t="shared" si="86"/>
        <v>3.3254901960784315</v>
      </c>
      <c r="AN79" s="46">
        <v>29800</v>
      </c>
      <c r="AO79" s="46">
        <v>80300</v>
      </c>
      <c r="AP79" s="45">
        <f t="shared" si="71"/>
        <v>110100</v>
      </c>
      <c r="AQ79" s="58">
        <v>0</v>
      </c>
      <c r="AR79" s="46">
        <v>918000</v>
      </c>
      <c r="AS79" s="58">
        <f t="shared" si="72"/>
        <v>918000</v>
      </c>
      <c r="AT79" s="46">
        <v>0</v>
      </c>
      <c r="AU79" s="46">
        <v>134000</v>
      </c>
      <c r="AV79" s="46">
        <f t="shared" si="73"/>
        <v>134000</v>
      </c>
      <c r="AW79" s="46">
        <v>0</v>
      </c>
      <c r="AX79" s="45">
        <v>26100000</v>
      </c>
      <c r="AY79" s="45">
        <f t="shared" si="74"/>
        <v>26100000</v>
      </c>
      <c r="AZ79" s="45">
        <v>0</v>
      </c>
      <c r="BA79" s="46">
        <v>3350000</v>
      </c>
      <c r="BB79" s="46">
        <f t="shared" si="75"/>
        <v>3350000</v>
      </c>
      <c r="BC79" s="46">
        <v>0</v>
      </c>
      <c r="BD79" s="46">
        <v>2010000</v>
      </c>
      <c r="BE79" s="46">
        <f t="shared" si="76"/>
        <v>2010000</v>
      </c>
      <c r="BF79" s="46">
        <v>0</v>
      </c>
      <c r="BG79" s="46">
        <v>8650000</v>
      </c>
      <c r="BH79" s="46">
        <f t="shared" si="77"/>
        <v>8650000</v>
      </c>
      <c r="BI79" s="46">
        <v>5430000</v>
      </c>
      <c r="BJ79" s="60">
        <v>51300000</v>
      </c>
      <c r="BK79" s="49">
        <f t="shared" si="78"/>
        <v>56730000</v>
      </c>
      <c r="BL79" s="29">
        <f t="shared" si="87"/>
        <v>4.3664603099014619E-2</v>
      </c>
      <c r="BM79" s="29">
        <f t="shared" si="88"/>
        <v>0</v>
      </c>
      <c r="BN79" s="29">
        <f t="shared" si="89"/>
        <v>0</v>
      </c>
      <c r="BO79" s="29">
        <f t="shared" si="90"/>
        <v>0</v>
      </c>
      <c r="BP79" s="29">
        <f t="shared" si="91"/>
        <v>0</v>
      </c>
      <c r="BQ79" s="29">
        <f t="shared" si="92"/>
        <v>0</v>
      </c>
      <c r="BR79" s="29">
        <f t="shared" si="93"/>
        <v>0</v>
      </c>
      <c r="BS79" s="29">
        <f t="shared" si="94"/>
        <v>7.9563353969009851</v>
      </c>
      <c r="BT79" s="35">
        <f t="shared" si="79"/>
        <v>182.21476510067114</v>
      </c>
    </row>
    <row r="80" spans="1:72" s="50" customFormat="1" x14ac:dyDescent="0.25">
      <c r="C80" s="51"/>
      <c r="E80" s="50" t="s">
        <v>205</v>
      </c>
      <c r="F80" s="51"/>
      <c r="G80" s="51"/>
      <c r="H80" s="51"/>
      <c r="I80" s="51"/>
      <c r="J80" s="51"/>
      <c r="K80" s="51"/>
      <c r="L80" s="51"/>
      <c r="M80" s="51"/>
      <c r="N80" s="51"/>
      <c r="O80" s="52"/>
      <c r="P80" s="53">
        <f>SUM(P77:P79)</f>
        <v>89400</v>
      </c>
      <c r="Q80" s="53">
        <f t="shared" ref="Q80:AE80" si="100">SUM(Q77:Q79)</f>
        <v>240900</v>
      </c>
      <c r="R80" s="53">
        <f t="shared" si="100"/>
        <v>0</v>
      </c>
      <c r="S80" s="53">
        <f t="shared" si="100"/>
        <v>10770</v>
      </c>
      <c r="T80" s="53">
        <f t="shared" si="100"/>
        <v>0</v>
      </c>
      <c r="U80" s="53">
        <f t="shared" si="100"/>
        <v>248400</v>
      </c>
      <c r="V80" s="53">
        <f t="shared" si="100"/>
        <v>0</v>
      </c>
      <c r="W80" s="53">
        <f t="shared" si="100"/>
        <v>306000</v>
      </c>
      <c r="X80" s="53">
        <f t="shared" si="100"/>
        <v>0</v>
      </c>
      <c r="Y80" s="53">
        <f t="shared" si="100"/>
        <v>39300</v>
      </c>
      <c r="Z80" s="53">
        <f t="shared" si="100"/>
        <v>0</v>
      </c>
      <c r="AA80" s="53">
        <f t="shared" si="100"/>
        <v>23580</v>
      </c>
      <c r="AB80" s="53">
        <f t="shared" si="100"/>
        <v>0</v>
      </c>
      <c r="AC80" s="53">
        <f t="shared" si="100"/>
        <v>101400</v>
      </c>
      <c r="AD80" s="53">
        <f t="shared" si="100"/>
        <v>63600</v>
      </c>
      <c r="AE80" s="77">
        <f t="shared" si="100"/>
        <v>600000</v>
      </c>
      <c r="AF80" s="34">
        <f t="shared" si="80"/>
        <v>4.6745098039215689</v>
      </c>
      <c r="AG80" s="34">
        <f t="shared" si="81"/>
        <v>0</v>
      </c>
      <c r="AH80" s="34">
        <f t="shared" si="32"/>
        <v>0</v>
      </c>
      <c r="AI80" s="34">
        <f t="shared" si="82"/>
        <v>0</v>
      </c>
      <c r="AJ80" s="34">
        <f t="shared" si="83"/>
        <v>0</v>
      </c>
      <c r="AK80" s="34">
        <f t="shared" si="84"/>
        <v>0</v>
      </c>
      <c r="AL80" s="54">
        <f t="shared" si="85"/>
        <v>0</v>
      </c>
      <c r="AM80" s="55">
        <f t="shared" si="86"/>
        <v>3.3254901960784315</v>
      </c>
      <c r="AN80" s="56">
        <f>SUM(AN77:AN79)</f>
        <v>102200</v>
      </c>
      <c r="AO80" s="56">
        <f t="shared" ref="AO80:BJ80" si="101">SUM(AO77:AO79)</f>
        <v>275500</v>
      </c>
      <c r="AP80" s="53">
        <f t="shared" si="71"/>
        <v>377700</v>
      </c>
      <c r="AQ80" s="66">
        <f t="shared" si="101"/>
        <v>0</v>
      </c>
      <c r="AR80" s="56">
        <f t="shared" si="101"/>
        <v>1842230</v>
      </c>
      <c r="AS80" s="66">
        <f t="shared" si="72"/>
        <v>1842230</v>
      </c>
      <c r="AT80" s="56">
        <f t="shared" si="101"/>
        <v>0</v>
      </c>
      <c r="AU80" s="56">
        <f t="shared" si="101"/>
        <v>21599000</v>
      </c>
      <c r="AV80" s="56">
        <f t="shared" si="73"/>
        <v>21599000</v>
      </c>
      <c r="AW80" s="56">
        <f t="shared" si="101"/>
        <v>0</v>
      </c>
      <c r="AX80" s="53">
        <f t="shared" si="101"/>
        <v>52601000</v>
      </c>
      <c r="AY80" s="53">
        <f t="shared" si="74"/>
        <v>52601000</v>
      </c>
      <c r="AZ80" s="56">
        <f t="shared" si="101"/>
        <v>0</v>
      </c>
      <c r="BA80" s="56">
        <f t="shared" si="101"/>
        <v>10050000</v>
      </c>
      <c r="BB80" s="56">
        <f t="shared" si="75"/>
        <v>10050000</v>
      </c>
      <c r="BC80" s="56">
        <f t="shared" si="101"/>
        <v>0</v>
      </c>
      <c r="BD80" s="56">
        <f t="shared" si="101"/>
        <v>4124000</v>
      </c>
      <c r="BE80" s="56">
        <f t="shared" si="76"/>
        <v>4124000</v>
      </c>
      <c r="BF80" s="56">
        <f t="shared" si="101"/>
        <v>0</v>
      </c>
      <c r="BG80" s="56">
        <f t="shared" si="101"/>
        <v>17572000</v>
      </c>
      <c r="BH80" s="56">
        <f t="shared" si="77"/>
        <v>17572000</v>
      </c>
      <c r="BI80" s="56">
        <f t="shared" si="101"/>
        <v>5472400</v>
      </c>
      <c r="BJ80" s="67">
        <f t="shared" si="101"/>
        <v>51700000</v>
      </c>
      <c r="BK80" s="57">
        <f t="shared" si="78"/>
        <v>57172400</v>
      </c>
      <c r="BL80" s="34">
        <f t="shared" si="87"/>
        <v>0.14666523158612277</v>
      </c>
      <c r="BM80" s="34">
        <f t="shared" si="88"/>
        <v>0</v>
      </c>
      <c r="BN80" s="34">
        <f t="shared" si="89"/>
        <v>0</v>
      </c>
      <c r="BO80" s="34">
        <f t="shared" si="90"/>
        <v>0</v>
      </c>
      <c r="BP80" s="34">
        <f t="shared" si="91"/>
        <v>0</v>
      </c>
      <c r="BQ80" s="34">
        <f t="shared" si="92"/>
        <v>0</v>
      </c>
      <c r="BR80" s="34">
        <f t="shared" si="93"/>
        <v>0</v>
      </c>
      <c r="BS80" s="34">
        <f t="shared" si="94"/>
        <v>7.8533347684138768</v>
      </c>
      <c r="BT80" s="54">
        <f t="shared" si="79"/>
        <v>53.545988258317024</v>
      </c>
    </row>
    <row r="81" spans="1:72" x14ac:dyDescent="0.25">
      <c r="A81" s="42" t="s">
        <v>83</v>
      </c>
      <c r="B81" s="42" t="s">
        <v>84</v>
      </c>
      <c r="C81" s="43" t="s">
        <v>90</v>
      </c>
      <c r="D81" s="42" t="s">
        <v>91</v>
      </c>
      <c r="E81" s="42" t="s">
        <v>92</v>
      </c>
      <c r="F81" s="43">
        <v>59.19</v>
      </c>
      <c r="G81" s="43">
        <v>49.42</v>
      </c>
      <c r="H81" s="43">
        <v>35.5</v>
      </c>
      <c r="I81" s="43" t="s">
        <v>12</v>
      </c>
      <c r="J81" s="43">
        <v>30.31</v>
      </c>
      <c r="K81" s="43">
        <v>49.42</v>
      </c>
      <c r="L81" s="43">
        <v>0</v>
      </c>
      <c r="M81" s="43">
        <v>43.31</v>
      </c>
      <c r="N81" s="43">
        <v>42.61</v>
      </c>
      <c r="O81" s="44">
        <v>49.42</v>
      </c>
      <c r="P81" s="45">
        <v>80300</v>
      </c>
      <c r="Q81" s="45">
        <v>29800</v>
      </c>
      <c r="R81" s="45">
        <v>3590</v>
      </c>
      <c r="S81" s="45">
        <v>0</v>
      </c>
      <c r="T81" s="45">
        <v>82800</v>
      </c>
      <c r="U81" s="45">
        <v>0</v>
      </c>
      <c r="V81" s="46">
        <v>102000</v>
      </c>
      <c r="W81" s="45">
        <v>0</v>
      </c>
      <c r="X81" s="45">
        <v>13100</v>
      </c>
      <c r="Y81" s="45">
        <v>0</v>
      </c>
      <c r="Z81" s="45">
        <v>7860</v>
      </c>
      <c r="AA81" s="45">
        <v>0</v>
      </c>
      <c r="AB81" s="46">
        <v>33800</v>
      </c>
      <c r="AC81" s="45">
        <v>0</v>
      </c>
      <c r="AD81" s="45">
        <v>200000</v>
      </c>
      <c r="AE81" s="47">
        <v>21200</v>
      </c>
      <c r="AF81" s="29">
        <f t="shared" si="80"/>
        <v>1.2272423345114147</v>
      </c>
      <c r="AG81" s="29">
        <f t="shared" si="81"/>
        <v>5.4866749450759388E-2</v>
      </c>
      <c r="AH81" s="29">
        <f t="shared" si="32"/>
        <v>1.2654503773044226</v>
      </c>
      <c r="AI81" s="29">
        <f t="shared" si="82"/>
        <v>1.5588881459547235</v>
      </c>
      <c r="AJ81" s="29">
        <f t="shared" si="83"/>
        <v>0.20021014423536154</v>
      </c>
      <c r="AK81" s="29">
        <f t="shared" si="84"/>
        <v>0.12012608654121693</v>
      </c>
      <c r="AL81" s="32">
        <f t="shared" si="85"/>
        <v>0.51657273856146724</v>
      </c>
      <c r="AM81" s="48">
        <f t="shared" si="86"/>
        <v>3.0566434234406343</v>
      </c>
      <c r="AN81" s="46">
        <v>37200</v>
      </c>
      <c r="AO81" s="46">
        <v>13800</v>
      </c>
      <c r="AP81" s="45">
        <f t="shared" si="71"/>
        <v>51000</v>
      </c>
      <c r="AQ81" s="58">
        <v>918000</v>
      </c>
      <c r="AR81" s="46">
        <v>0</v>
      </c>
      <c r="AS81" s="58">
        <f t="shared" si="72"/>
        <v>918000</v>
      </c>
      <c r="AT81" s="46">
        <v>21200000</v>
      </c>
      <c r="AU81" s="46">
        <v>0</v>
      </c>
      <c r="AV81" s="46">
        <f t="shared" si="73"/>
        <v>21200000</v>
      </c>
      <c r="AW81" s="46">
        <v>26100000</v>
      </c>
      <c r="AX81" s="45">
        <v>0</v>
      </c>
      <c r="AY81" s="45">
        <f t="shared" si="74"/>
        <v>26100000</v>
      </c>
      <c r="AZ81" s="45">
        <v>3350000</v>
      </c>
      <c r="BA81" s="46">
        <v>0</v>
      </c>
      <c r="BB81" s="46">
        <f t="shared" si="75"/>
        <v>3350000</v>
      </c>
      <c r="BC81" s="46">
        <v>2010000</v>
      </c>
      <c r="BD81" s="46">
        <v>0</v>
      </c>
      <c r="BE81" s="46">
        <f t="shared" si="76"/>
        <v>2010000</v>
      </c>
      <c r="BF81" s="46">
        <v>8650000</v>
      </c>
      <c r="BG81" s="46">
        <v>0</v>
      </c>
      <c r="BH81" s="46">
        <f t="shared" si="77"/>
        <v>8650000</v>
      </c>
      <c r="BI81" s="46">
        <v>200000</v>
      </c>
      <c r="BJ81" s="60">
        <v>21200</v>
      </c>
      <c r="BK81" s="49">
        <f t="shared" si="78"/>
        <v>221200</v>
      </c>
      <c r="BL81" s="29">
        <f t="shared" si="87"/>
        <v>4.7642527359233623E-3</v>
      </c>
      <c r="BM81" s="29">
        <f t="shared" si="88"/>
        <v>0.11756946267681845</v>
      </c>
      <c r="BN81" s="29">
        <f t="shared" si="89"/>
        <v>2.7151117742358943</v>
      </c>
      <c r="BO81" s="29">
        <f t="shared" si="90"/>
        <v>3.3426611937526816</v>
      </c>
      <c r="BP81" s="29">
        <f t="shared" si="91"/>
        <v>0.42903888885331354</v>
      </c>
      <c r="BQ81" s="29">
        <f t="shared" si="92"/>
        <v>0.25742333331198813</v>
      </c>
      <c r="BR81" s="29">
        <f t="shared" si="93"/>
        <v>1.1078168324122872</v>
      </c>
      <c r="BS81" s="29">
        <f t="shared" si="94"/>
        <v>2.5614262021093345E-2</v>
      </c>
      <c r="BT81" s="35">
        <f t="shared" si="79"/>
        <v>0.29447603574329811</v>
      </c>
    </row>
    <row r="82" spans="1:72" x14ac:dyDescent="0.25">
      <c r="A82" s="42" t="s">
        <v>94</v>
      </c>
      <c r="B82" s="42" t="s">
        <v>95</v>
      </c>
      <c r="C82" s="43" t="s">
        <v>90</v>
      </c>
      <c r="D82" s="42" t="s">
        <v>91</v>
      </c>
      <c r="E82" s="42" t="s">
        <v>92</v>
      </c>
      <c r="F82" s="43">
        <v>59.19</v>
      </c>
      <c r="G82" s="43">
        <v>49.42</v>
      </c>
      <c r="H82" s="43">
        <v>35.5</v>
      </c>
      <c r="I82" s="43" t="s">
        <v>12</v>
      </c>
      <c r="J82" s="43">
        <v>30.31</v>
      </c>
      <c r="K82" s="43">
        <v>49.42</v>
      </c>
      <c r="L82" s="43">
        <v>0</v>
      </c>
      <c r="M82" s="43">
        <v>43.31</v>
      </c>
      <c r="N82" s="43">
        <v>42.61</v>
      </c>
      <c r="O82" s="44">
        <v>49.42</v>
      </c>
      <c r="P82" s="45">
        <v>80300</v>
      </c>
      <c r="Q82" s="45">
        <v>29800</v>
      </c>
      <c r="R82" s="45">
        <v>3590</v>
      </c>
      <c r="S82" s="45">
        <v>0</v>
      </c>
      <c r="T82" s="45">
        <v>82800</v>
      </c>
      <c r="U82" s="45">
        <v>0</v>
      </c>
      <c r="V82" s="46">
        <v>102000</v>
      </c>
      <c r="W82" s="45">
        <v>0</v>
      </c>
      <c r="X82" s="45">
        <v>13100</v>
      </c>
      <c r="Y82" s="45">
        <v>0</v>
      </c>
      <c r="Z82" s="45">
        <v>7860</v>
      </c>
      <c r="AA82" s="45">
        <v>0</v>
      </c>
      <c r="AB82" s="46">
        <v>33800</v>
      </c>
      <c r="AC82" s="45">
        <v>0</v>
      </c>
      <c r="AD82" s="45">
        <v>200000</v>
      </c>
      <c r="AE82" s="47">
        <v>21200</v>
      </c>
      <c r="AF82" s="29">
        <f t="shared" si="80"/>
        <v>1.2272423345114147</v>
      </c>
      <c r="AG82" s="29">
        <f t="shared" si="81"/>
        <v>5.4866749450759388E-2</v>
      </c>
      <c r="AH82" s="29">
        <f t="shared" si="32"/>
        <v>1.2654503773044226</v>
      </c>
      <c r="AI82" s="29">
        <f t="shared" si="82"/>
        <v>1.5588881459547235</v>
      </c>
      <c r="AJ82" s="29">
        <f t="shared" si="83"/>
        <v>0.20021014423536154</v>
      </c>
      <c r="AK82" s="29">
        <f t="shared" si="84"/>
        <v>0.12012608654121693</v>
      </c>
      <c r="AL82" s="32">
        <f t="shared" si="85"/>
        <v>0.51657273856146724</v>
      </c>
      <c r="AM82" s="48">
        <f t="shared" si="86"/>
        <v>3.0566434234406343</v>
      </c>
      <c r="AN82" s="46">
        <v>158000</v>
      </c>
      <c r="AO82" s="46">
        <v>58600</v>
      </c>
      <c r="AP82" s="45">
        <f t="shared" si="71"/>
        <v>216600</v>
      </c>
      <c r="AQ82" s="58">
        <v>6230</v>
      </c>
      <c r="AR82" s="46">
        <v>0</v>
      </c>
      <c r="AS82" s="58">
        <f t="shared" si="72"/>
        <v>6230</v>
      </c>
      <c r="AT82" s="46">
        <v>265000</v>
      </c>
      <c r="AU82" s="46">
        <v>0</v>
      </c>
      <c r="AV82" s="46">
        <f t="shared" si="73"/>
        <v>265000</v>
      </c>
      <c r="AW82" s="46">
        <v>401000</v>
      </c>
      <c r="AX82" s="45">
        <v>0</v>
      </c>
      <c r="AY82" s="45">
        <f t="shared" si="74"/>
        <v>401000</v>
      </c>
      <c r="AZ82" s="45">
        <v>3350000</v>
      </c>
      <c r="BA82" s="46">
        <v>0</v>
      </c>
      <c r="BB82" s="46">
        <f t="shared" si="75"/>
        <v>3350000</v>
      </c>
      <c r="BC82" s="46">
        <v>104000</v>
      </c>
      <c r="BD82" s="46">
        <v>0</v>
      </c>
      <c r="BE82" s="46">
        <f t="shared" si="76"/>
        <v>104000</v>
      </c>
      <c r="BF82" s="46">
        <v>272000</v>
      </c>
      <c r="BG82" s="46">
        <v>0</v>
      </c>
      <c r="BH82" s="46">
        <f t="shared" si="77"/>
        <v>272000</v>
      </c>
      <c r="BI82" s="46">
        <v>200000</v>
      </c>
      <c r="BJ82" s="60">
        <v>21200</v>
      </c>
      <c r="BK82" s="49">
        <f t="shared" si="78"/>
        <v>221200</v>
      </c>
      <c r="BL82" s="29">
        <f t="shared" si="87"/>
        <v>0.26575670226208575</v>
      </c>
      <c r="BM82" s="29">
        <f t="shared" si="88"/>
        <v>1.0478887690460723E-2</v>
      </c>
      <c r="BN82" s="29">
        <f t="shared" si="89"/>
        <v>0.44573117784463745</v>
      </c>
      <c r="BO82" s="29">
        <f t="shared" si="90"/>
        <v>0.67448378232339479</v>
      </c>
      <c r="BP82" s="29">
        <f t="shared" si="91"/>
        <v>5.634714889734096</v>
      </c>
      <c r="BQ82" s="29">
        <f t="shared" si="92"/>
        <v>0.17492846224846148</v>
      </c>
      <c r="BR82" s="29">
        <f t="shared" si="93"/>
        <v>0.45750520895751468</v>
      </c>
      <c r="BS82" s="29">
        <f t="shared" si="94"/>
        <v>0.336400888939349</v>
      </c>
      <c r="BT82" s="35">
        <f t="shared" si="79"/>
        <v>4.7288100887705813</v>
      </c>
    </row>
    <row r="83" spans="1:72" x14ac:dyDescent="0.25">
      <c r="A83" s="42" t="s">
        <v>105</v>
      </c>
      <c r="B83" s="42" t="s">
        <v>106</v>
      </c>
      <c r="C83" s="43" t="s">
        <v>90</v>
      </c>
      <c r="D83" s="42" t="s">
        <v>91</v>
      </c>
      <c r="E83" s="42" t="s">
        <v>92</v>
      </c>
      <c r="F83" s="43">
        <v>59.19</v>
      </c>
      <c r="G83" s="43">
        <v>49.42</v>
      </c>
      <c r="H83" s="43">
        <v>35.5</v>
      </c>
      <c r="I83" s="43" t="s">
        <v>12</v>
      </c>
      <c r="J83" s="43">
        <v>30.31</v>
      </c>
      <c r="K83" s="43">
        <v>49.42</v>
      </c>
      <c r="L83" s="43">
        <v>0</v>
      </c>
      <c r="M83" s="43">
        <v>43.31</v>
      </c>
      <c r="N83" s="43">
        <v>42.61</v>
      </c>
      <c r="O83" s="44">
        <v>49.42</v>
      </c>
      <c r="P83" s="45">
        <v>80300</v>
      </c>
      <c r="Q83" s="45">
        <v>29800</v>
      </c>
      <c r="R83" s="45">
        <v>3590</v>
      </c>
      <c r="S83" s="45">
        <v>0</v>
      </c>
      <c r="T83" s="45">
        <v>82800</v>
      </c>
      <c r="U83" s="45">
        <v>0</v>
      </c>
      <c r="V83" s="46">
        <v>102000</v>
      </c>
      <c r="W83" s="45">
        <v>0</v>
      </c>
      <c r="X83" s="45">
        <v>13100</v>
      </c>
      <c r="Y83" s="45">
        <v>0</v>
      </c>
      <c r="Z83" s="45">
        <v>7860</v>
      </c>
      <c r="AA83" s="45">
        <v>0</v>
      </c>
      <c r="AB83" s="46">
        <v>33800</v>
      </c>
      <c r="AC83" s="45">
        <v>0</v>
      </c>
      <c r="AD83" s="45">
        <v>200000</v>
      </c>
      <c r="AE83" s="47">
        <v>21200</v>
      </c>
      <c r="AF83" s="29">
        <f t="shared" si="80"/>
        <v>1.2272423345114147</v>
      </c>
      <c r="AG83" s="29">
        <f t="shared" si="81"/>
        <v>5.4866749450759388E-2</v>
      </c>
      <c r="AH83" s="29">
        <f t="shared" si="32"/>
        <v>1.2654503773044226</v>
      </c>
      <c r="AI83" s="29">
        <f t="shared" si="82"/>
        <v>1.5588881459547235</v>
      </c>
      <c r="AJ83" s="29">
        <f t="shared" si="83"/>
        <v>0.20021014423536154</v>
      </c>
      <c r="AK83" s="29">
        <f t="shared" si="84"/>
        <v>0.12012608654121693</v>
      </c>
      <c r="AL83" s="32">
        <f t="shared" si="85"/>
        <v>0.51657273856146724</v>
      </c>
      <c r="AM83" s="48">
        <f t="shared" si="86"/>
        <v>3.0566434234406343</v>
      </c>
      <c r="AN83" s="46">
        <v>80300</v>
      </c>
      <c r="AO83" s="46">
        <v>29800</v>
      </c>
      <c r="AP83" s="45">
        <f t="shared" si="71"/>
        <v>110100</v>
      </c>
      <c r="AQ83" s="58">
        <v>918000</v>
      </c>
      <c r="AR83" s="46">
        <v>0</v>
      </c>
      <c r="AS83" s="58">
        <f t="shared" si="72"/>
        <v>918000</v>
      </c>
      <c r="AT83" s="46">
        <v>134000</v>
      </c>
      <c r="AU83" s="46">
        <v>0</v>
      </c>
      <c r="AV83" s="46">
        <f t="shared" si="73"/>
        <v>134000</v>
      </c>
      <c r="AW83" s="46">
        <v>26100000</v>
      </c>
      <c r="AX83" s="45">
        <v>0</v>
      </c>
      <c r="AY83" s="45">
        <f t="shared" si="74"/>
        <v>26100000</v>
      </c>
      <c r="AZ83" s="45">
        <v>3350000</v>
      </c>
      <c r="BA83" s="46">
        <v>0</v>
      </c>
      <c r="BB83" s="46">
        <f t="shared" si="75"/>
        <v>3350000</v>
      </c>
      <c r="BC83" s="46">
        <v>2010000</v>
      </c>
      <c r="BD83" s="46">
        <v>0</v>
      </c>
      <c r="BE83" s="46">
        <f t="shared" si="76"/>
        <v>2010000</v>
      </c>
      <c r="BF83" s="46">
        <v>8650000</v>
      </c>
      <c r="BG83" s="46">
        <v>0</v>
      </c>
      <c r="BH83" s="46">
        <f t="shared" si="77"/>
        <v>8650000</v>
      </c>
      <c r="BI83" s="46">
        <v>51300000</v>
      </c>
      <c r="BJ83" s="60">
        <v>5430000</v>
      </c>
      <c r="BK83" s="49">
        <f t="shared" si="78"/>
        <v>56730000</v>
      </c>
      <c r="BL83" s="29">
        <f t="shared" si="87"/>
        <v>6.9416904485840531E-3</v>
      </c>
      <c r="BM83" s="29">
        <f t="shared" si="88"/>
        <v>7.9358304256539988E-2</v>
      </c>
      <c r="BN83" s="29">
        <f t="shared" si="89"/>
        <v>1.1583891906728058E-2</v>
      </c>
      <c r="BO83" s="29">
        <f t="shared" si="90"/>
        <v>2.2562655131761367</v>
      </c>
      <c r="BP83" s="29">
        <f t="shared" si="91"/>
        <v>0.28959729766820147</v>
      </c>
      <c r="BQ83" s="29">
        <f t="shared" si="92"/>
        <v>0.17375837860092089</v>
      </c>
      <c r="BR83" s="29">
        <f t="shared" si="93"/>
        <v>0.74776615666565449</v>
      </c>
      <c r="BS83" s="29">
        <f t="shared" si="94"/>
        <v>4.4347287672772344</v>
      </c>
      <c r="BT83" s="35">
        <f t="shared" si="79"/>
        <v>2.3982550133481197</v>
      </c>
    </row>
    <row r="84" spans="1:72" x14ac:dyDescent="0.25">
      <c r="A84" s="42" t="s">
        <v>133</v>
      </c>
      <c r="B84" s="42" t="s">
        <v>75</v>
      </c>
      <c r="C84" s="43" t="s">
        <v>134</v>
      </c>
      <c r="D84" s="42" t="s">
        <v>135</v>
      </c>
      <c r="E84" s="42" t="s">
        <v>92</v>
      </c>
      <c r="F84" s="43">
        <v>36.4</v>
      </c>
      <c r="G84" s="43">
        <v>20.75</v>
      </c>
      <c r="H84" s="43" t="s">
        <v>12</v>
      </c>
      <c r="I84" s="43" t="s">
        <v>12</v>
      </c>
      <c r="J84" s="43" t="s">
        <v>12</v>
      </c>
      <c r="K84" s="43" t="s">
        <v>12</v>
      </c>
      <c r="L84" s="43" t="s">
        <v>12</v>
      </c>
      <c r="M84" s="43" t="s">
        <v>12</v>
      </c>
      <c r="N84" s="43" t="s">
        <v>12</v>
      </c>
      <c r="O84" s="44">
        <v>20.75</v>
      </c>
      <c r="P84" s="45">
        <v>0</v>
      </c>
      <c r="Q84" s="45">
        <v>270000</v>
      </c>
      <c r="R84" s="45">
        <v>0</v>
      </c>
      <c r="S84" s="45">
        <v>0</v>
      </c>
      <c r="T84" s="45">
        <v>8210</v>
      </c>
      <c r="U84" s="45">
        <v>132000</v>
      </c>
      <c r="V84" s="46">
        <v>0</v>
      </c>
      <c r="W84" s="45">
        <v>56700</v>
      </c>
      <c r="X84" s="45">
        <v>0</v>
      </c>
      <c r="Y84" s="45">
        <v>77900</v>
      </c>
      <c r="Z84" s="45">
        <v>0</v>
      </c>
      <c r="AA84" s="45">
        <v>61700</v>
      </c>
      <c r="AB84" s="46">
        <v>0</v>
      </c>
      <c r="AC84" s="45">
        <v>24600</v>
      </c>
      <c r="AD84" s="45">
        <v>20600</v>
      </c>
      <c r="AE84" s="47">
        <v>258000</v>
      </c>
      <c r="AF84" s="29">
        <f t="shared" si="80"/>
        <v>0</v>
      </c>
      <c r="AG84" s="29">
        <f t="shared" si="81"/>
        <v>0</v>
      </c>
      <c r="AH84" s="29">
        <f t="shared" si="32"/>
        <v>2.2797639708434572</v>
      </c>
      <c r="AI84" s="29">
        <f t="shared" si="82"/>
        <v>0</v>
      </c>
      <c r="AJ84" s="29">
        <f t="shared" si="83"/>
        <v>0</v>
      </c>
      <c r="AK84" s="29">
        <f t="shared" si="84"/>
        <v>0</v>
      </c>
      <c r="AL84" s="32">
        <f t="shared" si="85"/>
        <v>0</v>
      </c>
      <c r="AM84" s="48">
        <f t="shared" si="86"/>
        <v>5.7202360291565428</v>
      </c>
      <c r="AN84" s="46">
        <v>0</v>
      </c>
      <c r="AO84" s="46">
        <v>243000</v>
      </c>
      <c r="AP84" s="45">
        <f t="shared" si="71"/>
        <v>243000</v>
      </c>
      <c r="AQ84" s="58">
        <v>0</v>
      </c>
      <c r="AR84" s="46">
        <v>0</v>
      </c>
      <c r="AS84" s="58">
        <f t="shared" si="72"/>
        <v>0</v>
      </c>
      <c r="AT84" s="46">
        <v>16000</v>
      </c>
      <c r="AU84" s="46">
        <v>258000</v>
      </c>
      <c r="AV84" s="46">
        <f t="shared" si="73"/>
        <v>274000</v>
      </c>
      <c r="AW84" s="46">
        <v>0</v>
      </c>
      <c r="AX84" s="45">
        <v>258000</v>
      </c>
      <c r="AY84" s="45">
        <f t="shared" si="74"/>
        <v>258000</v>
      </c>
      <c r="AZ84" s="45">
        <v>0</v>
      </c>
      <c r="BA84" s="46">
        <v>258000</v>
      </c>
      <c r="BB84" s="46">
        <f t="shared" si="75"/>
        <v>258000</v>
      </c>
      <c r="BC84" s="46">
        <v>0</v>
      </c>
      <c r="BD84" s="46">
        <v>258000</v>
      </c>
      <c r="BE84" s="46">
        <f t="shared" si="76"/>
        <v>258000</v>
      </c>
      <c r="BF84" s="46">
        <v>0</v>
      </c>
      <c r="BG84" s="46">
        <v>258000</v>
      </c>
      <c r="BH84" s="46">
        <f t="shared" si="77"/>
        <v>258000</v>
      </c>
      <c r="BI84" s="46">
        <v>20600</v>
      </c>
      <c r="BJ84" s="60">
        <v>258000</v>
      </c>
      <c r="BK84" s="49">
        <f t="shared" si="78"/>
        <v>278600</v>
      </c>
      <c r="BL84" s="29">
        <f t="shared" si="87"/>
        <v>0</v>
      </c>
      <c r="BM84" s="29">
        <f t="shared" si="88"/>
        <v>0</v>
      </c>
      <c r="BN84" s="29">
        <f t="shared" si="89"/>
        <v>3.4972677595628414</v>
      </c>
      <c r="BO84" s="29">
        <f t="shared" si="90"/>
        <v>0</v>
      </c>
      <c r="BP84" s="29">
        <f t="shared" si="91"/>
        <v>0</v>
      </c>
      <c r="BQ84" s="29">
        <f t="shared" si="92"/>
        <v>0</v>
      </c>
      <c r="BR84" s="29">
        <f t="shared" si="93"/>
        <v>0</v>
      </c>
      <c r="BS84" s="29">
        <f t="shared" si="94"/>
        <v>4.5027322404371581</v>
      </c>
      <c r="BT84" s="35">
        <f t="shared" si="79"/>
        <v>1.2875000000000001</v>
      </c>
    </row>
    <row r="85" spans="1:72" s="50" customFormat="1" x14ac:dyDescent="0.25">
      <c r="C85" s="51"/>
      <c r="E85" s="50" t="s">
        <v>205</v>
      </c>
      <c r="F85" s="51"/>
      <c r="G85" s="51"/>
      <c r="H85" s="51"/>
      <c r="I85" s="51"/>
      <c r="J85" s="51"/>
      <c r="K85" s="51"/>
      <c r="L85" s="51"/>
      <c r="M85" s="51"/>
      <c r="N85" s="51"/>
      <c r="O85" s="52"/>
      <c r="P85" s="53">
        <f>SUM(P81:P84)</f>
        <v>240900</v>
      </c>
      <c r="Q85" s="53">
        <f t="shared" ref="Q85:X85" si="102">SUM(Q81:Q84)</f>
        <v>359400</v>
      </c>
      <c r="R85" s="53">
        <f t="shared" si="102"/>
        <v>10770</v>
      </c>
      <c r="S85" s="53">
        <f t="shared" si="102"/>
        <v>0</v>
      </c>
      <c r="T85" s="53">
        <f t="shared" si="102"/>
        <v>256610</v>
      </c>
      <c r="U85" s="53">
        <f t="shared" si="102"/>
        <v>132000</v>
      </c>
      <c r="V85" s="53">
        <f t="shared" si="102"/>
        <v>306000</v>
      </c>
      <c r="W85" s="53">
        <f t="shared" si="102"/>
        <v>56700</v>
      </c>
      <c r="X85" s="53">
        <f t="shared" si="102"/>
        <v>39300</v>
      </c>
      <c r="Y85" s="53">
        <f t="shared" ref="Y85:AE85" si="103">SUM(Y81:Y84)</f>
        <v>77900</v>
      </c>
      <c r="Z85" s="53">
        <f t="shared" si="103"/>
        <v>23580</v>
      </c>
      <c r="AA85" s="53">
        <f t="shared" si="103"/>
        <v>61700</v>
      </c>
      <c r="AB85" s="53">
        <f t="shared" si="103"/>
        <v>101400</v>
      </c>
      <c r="AC85" s="53">
        <f t="shared" si="103"/>
        <v>24600</v>
      </c>
      <c r="AD85" s="53">
        <f t="shared" si="103"/>
        <v>620600</v>
      </c>
      <c r="AE85" s="77">
        <f t="shared" si="103"/>
        <v>321600</v>
      </c>
      <c r="AF85" s="34">
        <f t="shared" si="80"/>
        <v>1.205132694664699</v>
      </c>
      <c r="AG85" s="34">
        <f t="shared" si="81"/>
        <v>5.3878286100202608E-2</v>
      </c>
      <c r="AH85" s="34">
        <f>T85/AVERAGE(P85,R85,T85,V85,X85,Z85,AB85,AD85)</f>
        <v>1.283723955076415</v>
      </c>
      <c r="AI85" s="34">
        <f t="shared" si="82"/>
        <v>1.530803671927762</v>
      </c>
      <c r="AJ85" s="34">
        <f t="shared" si="83"/>
        <v>0.1966032166887616</v>
      </c>
      <c r="AK85" s="34">
        <f t="shared" si="84"/>
        <v>0.11796193001325696</v>
      </c>
      <c r="AL85" s="54">
        <f t="shared" si="85"/>
        <v>0.50726631481527806</v>
      </c>
      <c r="AM85" s="55">
        <f t="shared" si="86"/>
        <v>3.1046299307136245</v>
      </c>
      <c r="AN85" s="56">
        <f>SUM(AN81:AN84)</f>
        <v>275500</v>
      </c>
      <c r="AO85" s="56">
        <f t="shared" ref="AO85:BJ85" si="104">SUM(AO81:AO84)</f>
        <v>345200</v>
      </c>
      <c r="AP85" s="53">
        <f t="shared" si="71"/>
        <v>620700</v>
      </c>
      <c r="AQ85" s="66">
        <f t="shared" si="104"/>
        <v>1842230</v>
      </c>
      <c r="AR85" s="56">
        <f t="shared" si="104"/>
        <v>0</v>
      </c>
      <c r="AS85" s="66">
        <f t="shared" si="72"/>
        <v>1842230</v>
      </c>
      <c r="AT85" s="56">
        <f t="shared" si="104"/>
        <v>21615000</v>
      </c>
      <c r="AU85" s="56">
        <f t="shared" si="104"/>
        <v>258000</v>
      </c>
      <c r="AV85" s="56">
        <f t="shared" si="73"/>
        <v>21873000</v>
      </c>
      <c r="AW85" s="56">
        <f t="shared" si="104"/>
        <v>52601000</v>
      </c>
      <c r="AX85" s="53">
        <f t="shared" si="104"/>
        <v>258000</v>
      </c>
      <c r="AY85" s="53">
        <f t="shared" si="74"/>
        <v>52859000</v>
      </c>
      <c r="AZ85" s="56">
        <f t="shared" si="104"/>
        <v>10050000</v>
      </c>
      <c r="BA85" s="56">
        <f t="shared" si="104"/>
        <v>258000</v>
      </c>
      <c r="BB85" s="56">
        <f t="shared" si="75"/>
        <v>10308000</v>
      </c>
      <c r="BC85" s="56">
        <f t="shared" si="104"/>
        <v>4124000</v>
      </c>
      <c r="BD85" s="56">
        <f t="shared" si="104"/>
        <v>258000</v>
      </c>
      <c r="BE85" s="56">
        <f t="shared" si="76"/>
        <v>4382000</v>
      </c>
      <c r="BF85" s="56">
        <f t="shared" si="104"/>
        <v>17572000</v>
      </c>
      <c r="BG85" s="56">
        <f t="shared" si="104"/>
        <v>258000</v>
      </c>
      <c r="BH85" s="56">
        <f t="shared" si="77"/>
        <v>17830000</v>
      </c>
      <c r="BI85" s="56">
        <f t="shared" si="104"/>
        <v>51720600</v>
      </c>
      <c r="BJ85" s="67">
        <f t="shared" si="104"/>
        <v>5730400</v>
      </c>
      <c r="BK85" s="57">
        <f t="shared" si="78"/>
        <v>57451000</v>
      </c>
      <c r="BL85" s="34">
        <f t="shared" si="87"/>
        <v>1.3792211818336045E-2</v>
      </c>
      <c r="BM85" s="34">
        <f t="shared" si="88"/>
        <v>9.2226593023931797E-2</v>
      </c>
      <c r="BN85" s="34">
        <f t="shared" si="89"/>
        <v>1.0821003936600131</v>
      </c>
      <c r="BO85" s="34">
        <f t="shared" si="90"/>
        <v>2.6333362390428103</v>
      </c>
      <c r="BP85" s="34">
        <f t="shared" si="91"/>
        <v>0.50312787213893739</v>
      </c>
      <c r="BQ85" s="34">
        <f t="shared" si="92"/>
        <v>0.20645764623890325</v>
      </c>
      <c r="BR85" s="34">
        <f t="shared" si="93"/>
        <v>0.87969780788312513</v>
      </c>
      <c r="BS85" s="34">
        <f t="shared" si="94"/>
        <v>2.5892612361939427</v>
      </c>
      <c r="BT85" s="54">
        <f t="shared" si="79"/>
        <v>1.0934432262120559</v>
      </c>
    </row>
    <row r="86" spans="1:72" x14ac:dyDescent="0.25">
      <c r="AV86" s="46"/>
    </row>
    <row r="87" spans="1:72" x14ac:dyDescent="0.25">
      <c r="AV87" s="46"/>
    </row>
    <row r="88" spans="1:72" x14ac:dyDescent="0.25">
      <c r="AV88" s="46"/>
    </row>
    <row r="89" spans="1:72" ht="15.75" thickBot="1" x14ac:dyDescent="0.3">
      <c r="A89" s="334" t="s">
        <v>772</v>
      </c>
      <c r="B89" s="334"/>
      <c r="C89" s="334"/>
      <c r="D89" s="334"/>
      <c r="E89" s="334"/>
      <c r="F89" s="280" t="s">
        <v>777</v>
      </c>
      <c r="G89" s="280"/>
      <c r="H89" s="280"/>
      <c r="I89" s="280"/>
      <c r="J89" s="280"/>
      <c r="K89" s="280"/>
      <c r="L89" s="280"/>
      <c r="M89" s="280"/>
      <c r="N89" s="280"/>
      <c r="O89" s="280"/>
      <c r="P89" s="280"/>
      <c r="Q89" s="280"/>
      <c r="R89" s="280"/>
      <c r="S89" s="296"/>
      <c r="T89" s="280"/>
      <c r="U89" s="280"/>
      <c r="V89" s="280"/>
      <c r="W89" s="296"/>
      <c r="X89" s="337">
        <v>1</v>
      </c>
      <c r="Y89" s="280">
        <v>1</v>
      </c>
      <c r="Z89" s="280">
        <v>1</v>
      </c>
      <c r="AA89" s="280" t="s">
        <v>751</v>
      </c>
      <c r="AB89" s="280" t="s">
        <v>751</v>
      </c>
      <c r="AC89" s="280" t="s">
        <v>751</v>
      </c>
      <c r="AD89" s="280">
        <v>2</v>
      </c>
      <c r="AE89" s="280">
        <v>2</v>
      </c>
      <c r="AF89" s="280">
        <v>2</v>
      </c>
      <c r="AG89" s="280" t="s">
        <v>752</v>
      </c>
      <c r="AH89" s="280" t="s">
        <v>752</v>
      </c>
      <c r="AI89" s="280" t="s">
        <v>752</v>
      </c>
      <c r="AJ89" s="280">
        <v>1</v>
      </c>
      <c r="AK89" s="280" t="s">
        <v>751</v>
      </c>
      <c r="AL89" s="280">
        <v>2</v>
      </c>
      <c r="AM89" s="280" t="s">
        <v>752</v>
      </c>
      <c r="AN89" s="137"/>
      <c r="AV89" s="46"/>
    </row>
    <row r="90" spans="1:72" ht="90" x14ac:dyDescent="0.25">
      <c r="A90" s="272" t="s">
        <v>0</v>
      </c>
      <c r="B90" s="272" t="s">
        <v>1</v>
      </c>
      <c r="C90" s="272" t="s">
        <v>2</v>
      </c>
      <c r="D90" s="272" t="s">
        <v>3</v>
      </c>
      <c r="E90" s="272" t="s">
        <v>4</v>
      </c>
      <c r="F90" s="272" t="s">
        <v>5</v>
      </c>
      <c r="G90" s="272" t="s">
        <v>6</v>
      </c>
      <c r="H90" s="272" t="s">
        <v>450</v>
      </c>
      <c r="I90" s="272" t="s">
        <v>449</v>
      </c>
      <c r="J90" s="272" t="s">
        <v>532</v>
      </c>
      <c r="K90" s="272" t="s">
        <v>531</v>
      </c>
      <c r="L90" s="272" t="s">
        <v>530</v>
      </c>
      <c r="M90" s="272" t="s">
        <v>529</v>
      </c>
      <c r="N90" s="272" t="s">
        <v>528</v>
      </c>
      <c r="O90" s="272" t="s">
        <v>527</v>
      </c>
      <c r="P90" s="272" t="s">
        <v>526</v>
      </c>
      <c r="Q90" s="272" t="s">
        <v>525</v>
      </c>
      <c r="R90" s="272" t="s">
        <v>524</v>
      </c>
      <c r="S90" s="4" t="s">
        <v>523</v>
      </c>
      <c r="T90" s="272" t="s">
        <v>522</v>
      </c>
      <c r="U90" s="272" t="s">
        <v>521</v>
      </c>
      <c r="V90" s="272" t="s">
        <v>520</v>
      </c>
      <c r="W90" s="4" t="s">
        <v>519</v>
      </c>
      <c r="X90" s="272" t="s">
        <v>533</v>
      </c>
      <c r="Y90" s="272" t="s">
        <v>534</v>
      </c>
      <c r="Z90" s="272" t="s">
        <v>535</v>
      </c>
      <c r="AA90" s="272" t="s">
        <v>536</v>
      </c>
      <c r="AB90" s="272" t="s">
        <v>537</v>
      </c>
      <c r="AC90" s="272" t="s">
        <v>538</v>
      </c>
      <c r="AD90" s="272" t="s">
        <v>539</v>
      </c>
      <c r="AE90" s="272" t="s">
        <v>540</v>
      </c>
      <c r="AF90" s="272" t="s">
        <v>541</v>
      </c>
      <c r="AG90" s="272" t="s">
        <v>543</v>
      </c>
      <c r="AH90" s="272" t="s">
        <v>542</v>
      </c>
      <c r="AI90" s="4" t="s">
        <v>544</v>
      </c>
      <c r="AJ90" s="272" t="s">
        <v>767</v>
      </c>
      <c r="AK90" s="272" t="s">
        <v>768</v>
      </c>
      <c r="AL90" s="272" t="s">
        <v>769</v>
      </c>
      <c r="AM90" s="272" t="s">
        <v>770</v>
      </c>
      <c r="AN90" s="272"/>
      <c r="AV90" s="46"/>
    </row>
    <row r="91" spans="1:72" x14ac:dyDescent="0.25">
      <c r="A91" s="19" t="s">
        <v>7</v>
      </c>
      <c r="B91" s="19" t="s">
        <v>8</v>
      </c>
      <c r="C91" s="268" t="s">
        <v>25</v>
      </c>
      <c r="D91" s="19" t="s">
        <v>26</v>
      </c>
      <c r="E91" s="19" t="s">
        <v>27</v>
      </c>
      <c r="F91" s="268">
        <v>40.51</v>
      </c>
      <c r="G91" s="268">
        <v>31.17</v>
      </c>
      <c r="H91" s="268">
        <v>31.17</v>
      </c>
      <c r="I91" s="268" t="s">
        <v>12</v>
      </c>
      <c r="J91" s="268" t="s">
        <v>12</v>
      </c>
      <c r="K91" s="268" t="s">
        <v>12</v>
      </c>
      <c r="L91" s="20">
        <v>339000</v>
      </c>
      <c r="M91" s="20">
        <v>4420000</v>
      </c>
      <c r="N91" s="20">
        <v>75500</v>
      </c>
      <c r="O91" s="20">
        <v>2770000</v>
      </c>
      <c r="P91" s="20">
        <v>0</v>
      </c>
      <c r="Q91" s="20">
        <v>323000</v>
      </c>
      <c r="R91" s="20">
        <v>86000</v>
      </c>
      <c r="S91" s="22">
        <v>663000</v>
      </c>
      <c r="T91" s="20">
        <v>2.71</v>
      </c>
      <c r="U91" s="20">
        <v>0.60299999999999998</v>
      </c>
      <c r="V91" s="20">
        <v>0</v>
      </c>
      <c r="W91" s="22">
        <v>0.68700000000000006</v>
      </c>
      <c r="X91" s="20">
        <v>335000</v>
      </c>
      <c r="Y91" s="20">
        <v>4360000</v>
      </c>
      <c r="Z91" s="20">
        <f>SUM(X91:Y91)</f>
        <v>4695000</v>
      </c>
      <c r="AA91" s="20">
        <v>75500</v>
      </c>
      <c r="AB91" s="20">
        <v>2770000</v>
      </c>
      <c r="AC91" s="20">
        <f>SUM(AA91:AB91)</f>
        <v>2845500</v>
      </c>
      <c r="AD91" s="20">
        <v>0</v>
      </c>
      <c r="AE91" s="20">
        <v>3720000</v>
      </c>
      <c r="AF91" s="20">
        <f>SUM(AD91:AE91)</f>
        <v>3720000</v>
      </c>
      <c r="AG91" s="20">
        <v>141000</v>
      </c>
      <c r="AH91" s="20">
        <v>1090000</v>
      </c>
      <c r="AI91" s="22">
        <f>SUM(AG91:AH91)</f>
        <v>1231000</v>
      </c>
      <c r="AJ91" s="20">
        <v>2.4300000000000002</v>
      </c>
      <c r="AK91" s="20">
        <v>0.54800000000000004</v>
      </c>
      <c r="AL91" s="20">
        <v>0</v>
      </c>
      <c r="AM91" s="20">
        <v>1.02</v>
      </c>
      <c r="AN91" s="19"/>
      <c r="AV91" s="46"/>
    </row>
    <row r="92" spans="1:72" x14ac:dyDescent="0.25">
      <c r="A92" s="19" t="s">
        <v>37</v>
      </c>
      <c r="B92" s="19" t="s">
        <v>38</v>
      </c>
      <c r="C92" s="268" t="s">
        <v>43</v>
      </c>
      <c r="D92" s="19" t="s">
        <v>26</v>
      </c>
      <c r="E92" s="19" t="s">
        <v>27</v>
      </c>
      <c r="F92" s="268">
        <v>40.51</v>
      </c>
      <c r="G92" s="268">
        <v>31.17</v>
      </c>
      <c r="H92" s="268">
        <v>31.17</v>
      </c>
      <c r="I92" s="268" t="s">
        <v>12</v>
      </c>
      <c r="J92" s="268" t="s">
        <v>12</v>
      </c>
      <c r="K92" s="268" t="s">
        <v>12</v>
      </c>
      <c r="L92" s="20">
        <v>339000</v>
      </c>
      <c r="M92" s="20">
        <v>4420000</v>
      </c>
      <c r="N92" s="20">
        <v>75500</v>
      </c>
      <c r="O92" s="20">
        <v>2770000</v>
      </c>
      <c r="P92" s="20">
        <v>0</v>
      </c>
      <c r="Q92" s="20">
        <v>323000</v>
      </c>
      <c r="R92" s="20">
        <v>86000</v>
      </c>
      <c r="S92" s="22">
        <v>663000</v>
      </c>
      <c r="T92" s="20">
        <v>2.71</v>
      </c>
      <c r="U92" s="20">
        <v>0.60299999999999998</v>
      </c>
      <c r="V92" s="20">
        <v>0</v>
      </c>
      <c r="W92" s="22">
        <v>0.68700000000000006</v>
      </c>
      <c r="X92" s="20">
        <v>196000</v>
      </c>
      <c r="Y92" s="20">
        <v>2550000</v>
      </c>
      <c r="Z92" s="20">
        <f t="shared" ref="Z92:Z155" si="105">SUM(X92:Y92)</f>
        <v>2746000</v>
      </c>
      <c r="AA92" s="20">
        <v>75500</v>
      </c>
      <c r="AB92" s="20">
        <v>2770000</v>
      </c>
      <c r="AC92" s="20">
        <f>SUM(AA92:AB92)</f>
        <v>2845500</v>
      </c>
      <c r="AD92" s="20">
        <v>0</v>
      </c>
      <c r="AE92" s="20">
        <v>1110000</v>
      </c>
      <c r="AF92" s="20">
        <f t="shared" ref="AF92:AF155" si="106">SUM(AD92:AE92)</f>
        <v>1110000</v>
      </c>
      <c r="AG92" s="20">
        <v>117000</v>
      </c>
      <c r="AH92" s="20">
        <v>901000</v>
      </c>
      <c r="AI92" s="22">
        <f t="shared" ref="AI92:AI155" si="107">SUM(AG92:AH92)</f>
        <v>1018000</v>
      </c>
      <c r="AJ92" s="20">
        <v>2.4300000000000002</v>
      </c>
      <c r="AK92" s="20">
        <v>0.54800000000000004</v>
      </c>
      <c r="AL92" s="20">
        <v>0</v>
      </c>
      <c r="AM92" s="20">
        <v>1.02</v>
      </c>
      <c r="AN92" s="19"/>
      <c r="AV92" s="46"/>
    </row>
    <row r="93" spans="1:72" x14ac:dyDescent="0.25">
      <c r="A93" s="131"/>
      <c r="B93" s="131"/>
      <c r="C93" s="132"/>
      <c r="D93" s="132" t="s">
        <v>546</v>
      </c>
      <c r="E93" s="133" t="s">
        <v>27</v>
      </c>
      <c r="F93" s="132"/>
      <c r="G93" s="132"/>
      <c r="H93" s="132"/>
      <c r="I93" s="132"/>
      <c r="J93" s="132"/>
      <c r="K93" s="132"/>
      <c r="L93" s="134"/>
      <c r="M93" s="134"/>
      <c r="N93" s="134"/>
      <c r="O93" s="134"/>
      <c r="P93" s="134"/>
      <c r="Q93" s="134"/>
      <c r="R93" s="134"/>
      <c r="S93" s="135"/>
      <c r="T93" s="134"/>
      <c r="U93" s="134"/>
      <c r="V93" s="134"/>
      <c r="W93" s="135"/>
      <c r="X93" s="134">
        <f>SUM(X91:X92)</f>
        <v>531000</v>
      </c>
      <c r="Y93" s="134">
        <f>SUM(Y91:Y92)</f>
        <v>6910000</v>
      </c>
      <c r="Z93" s="134">
        <f t="shared" si="105"/>
        <v>7441000</v>
      </c>
      <c r="AA93" s="134">
        <f>SUM(AA91:AA92)</f>
        <v>151000</v>
      </c>
      <c r="AB93" s="134">
        <f>SUM(AB91:AB92)</f>
        <v>5540000</v>
      </c>
      <c r="AC93" s="134">
        <f t="shared" ref="AC93:AC156" si="108">SUM(AA93:AB93)</f>
        <v>5691000</v>
      </c>
      <c r="AD93" s="134">
        <f>SUM(AD91:AD92)</f>
        <v>0</v>
      </c>
      <c r="AE93" s="134">
        <f>SUM(AE91:AE92)</f>
        <v>4830000</v>
      </c>
      <c r="AF93" s="134">
        <f t="shared" si="106"/>
        <v>4830000</v>
      </c>
      <c r="AG93" s="134">
        <f>SUM(AG91:AG92)</f>
        <v>258000</v>
      </c>
      <c r="AH93" s="134">
        <f>SUM(AH91:AH92)</f>
        <v>1991000</v>
      </c>
      <c r="AI93" s="135">
        <f t="shared" si="107"/>
        <v>2249000</v>
      </c>
      <c r="AJ93" s="134"/>
      <c r="AK93" s="134"/>
      <c r="AL93" s="134"/>
      <c r="AM93" s="134"/>
      <c r="AN93" s="131"/>
    </row>
    <row r="94" spans="1:72" x14ac:dyDescent="0.25">
      <c r="A94" s="19" t="s">
        <v>7</v>
      </c>
      <c r="B94" s="19" t="s">
        <v>8</v>
      </c>
      <c r="C94" s="268" t="s">
        <v>25</v>
      </c>
      <c r="D94" s="19" t="s">
        <v>26</v>
      </c>
      <c r="E94" s="19" t="s">
        <v>30</v>
      </c>
      <c r="F94" s="268">
        <v>46.22</v>
      </c>
      <c r="G94" s="268">
        <v>91.6</v>
      </c>
      <c r="H94" s="268" t="s">
        <v>12</v>
      </c>
      <c r="I94" s="268">
        <v>91.6</v>
      </c>
      <c r="J94" s="268" t="s">
        <v>12</v>
      </c>
      <c r="K94" s="268" t="s">
        <v>12</v>
      </c>
      <c r="L94" s="20">
        <v>69200</v>
      </c>
      <c r="M94" s="20">
        <v>4690000</v>
      </c>
      <c r="N94" s="20">
        <v>24800</v>
      </c>
      <c r="O94" s="20">
        <v>2820000</v>
      </c>
      <c r="P94" s="20">
        <v>2240</v>
      </c>
      <c r="Q94" s="20">
        <v>321000</v>
      </c>
      <c r="R94" s="20">
        <v>6370</v>
      </c>
      <c r="S94" s="22">
        <v>743000</v>
      </c>
      <c r="T94" s="20">
        <v>2.7</v>
      </c>
      <c r="U94" s="20">
        <v>0.96599999999999997</v>
      </c>
      <c r="V94" s="20">
        <v>8.7400000000000005E-2</v>
      </c>
      <c r="W94" s="22">
        <v>0.249</v>
      </c>
      <c r="X94" s="20">
        <v>68200</v>
      </c>
      <c r="Y94" s="20">
        <v>4620000</v>
      </c>
      <c r="Z94" s="20">
        <f t="shared" si="105"/>
        <v>4688200</v>
      </c>
      <c r="AA94" s="20">
        <v>24800</v>
      </c>
      <c r="AB94" s="20">
        <v>2820000</v>
      </c>
      <c r="AC94" s="20">
        <f t="shared" si="108"/>
        <v>2844800</v>
      </c>
      <c r="AD94" s="20">
        <v>25800</v>
      </c>
      <c r="AE94" s="20">
        <v>3690000</v>
      </c>
      <c r="AF94" s="20">
        <f t="shared" si="106"/>
        <v>3715800</v>
      </c>
      <c r="AG94" s="20">
        <v>10400</v>
      </c>
      <c r="AH94" s="20">
        <v>1220000</v>
      </c>
      <c r="AI94" s="22">
        <f t="shared" si="107"/>
        <v>1230400</v>
      </c>
      <c r="AJ94" s="20">
        <v>2.11</v>
      </c>
      <c r="AK94" s="20">
        <v>0.76700000000000002</v>
      </c>
      <c r="AL94" s="20">
        <v>0.79900000000000004</v>
      </c>
      <c r="AM94" s="20">
        <v>0.32300000000000001</v>
      </c>
      <c r="AN94" s="19"/>
    </row>
    <row r="95" spans="1:72" x14ac:dyDescent="0.25">
      <c r="A95" s="19" t="s">
        <v>37</v>
      </c>
      <c r="B95" s="19" t="s">
        <v>38</v>
      </c>
      <c r="C95" s="268" t="s">
        <v>43</v>
      </c>
      <c r="D95" s="19" t="s">
        <v>26</v>
      </c>
      <c r="E95" s="19" t="s">
        <v>30</v>
      </c>
      <c r="F95" s="268">
        <v>46.22</v>
      </c>
      <c r="G95" s="268">
        <v>91.6</v>
      </c>
      <c r="H95" s="268" t="s">
        <v>12</v>
      </c>
      <c r="I95" s="268">
        <v>91.6</v>
      </c>
      <c r="J95" s="268" t="s">
        <v>12</v>
      </c>
      <c r="K95" s="268" t="s">
        <v>12</v>
      </c>
      <c r="L95" s="20">
        <v>69200</v>
      </c>
      <c r="M95" s="20">
        <v>4690000</v>
      </c>
      <c r="N95" s="20">
        <v>24800</v>
      </c>
      <c r="O95" s="20">
        <v>2820000</v>
      </c>
      <c r="P95" s="20">
        <v>2240</v>
      </c>
      <c r="Q95" s="20">
        <v>321000</v>
      </c>
      <c r="R95" s="20">
        <v>6370</v>
      </c>
      <c r="S95" s="22">
        <v>743000</v>
      </c>
      <c r="T95" s="20">
        <v>2.7</v>
      </c>
      <c r="U95" s="20">
        <v>0.96599999999999997</v>
      </c>
      <c r="V95" s="20">
        <v>8.7400000000000005E-2</v>
      </c>
      <c r="W95" s="22">
        <v>0.249</v>
      </c>
      <c r="X95" s="20">
        <v>39900</v>
      </c>
      <c r="Y95" s="20">
        <v>2700000</v>
      </c>
      <c r="Z95" s="20">
        <f t="shared" si="105"/>
        <v>2739900</v>
      </c>
      <c r="AA95" s="20">
        <v>24800</v>
      </c>
      <c r="AB95" s="20">
        <v>2820000</v>
      </c>
      <c r="AC95" s="20">
        <f t="shared" si="108"/>
        <v>2844800</v>
      </c>
      <c r="AD95" s="20">
        <v>7720</v>
      </c>
      <c r="AE95" s="20">
        <v>1110000</v>
      </c>
      <c r="AF95" s="20">
        <f t="shared" si="106"/>
        <v>1117720</v>
      </c>
      <c r="AG95" s="20">
        <v>8650</v>
      </c>
      <c r="AH95" s="20">
        <v>1010000</v>
      </c>
      <c r="AI95" s="22">
        <f t="shared" si="107"/>
        <v>1018650</v>
      </c>
      <c r="AJ95" s="20">
        <v>2.11</v>
      </c>
      <c r="AK95" s="20">
        <v>0.76700000000000002</v>
      </c>
      <c r="AL95" s="20">
        <v>0.79900000000000004</v>
      </c>
      <c r="AM95" s="20">
        <v>0.32300000000000001</v>
      </c>
      <c r="AN95" s="19"/>
    </row>
    <row r="96" spans="1:72" x14ac:dyDescent="0.25">
      <c r="A96" s="131"/>
      <c r="B96" s="131"/>
      <c r="C96" s="132"/>
      <c r="D96" s="131" t="s">
        <v>546</v>
      </c>
      <c r="E96" s="133" t="s">
        <v>30</v>
      </c>
      <c r="F96" s="132"/>
      <c r="G96" s="132"/>
      <c r="H96" s="132"/>
      <c r="I96" s="132"/>
      <c r="J96" s="132"/>
      <c r="K96" s="132"/>
      <c r="L96" s="134"/>
      <c r="M96" s="134"/>
      <c r="N96" s="134"/>
      <c r="O96" s="134"/>
      <c r="P96" s="134"/>
      <c r="Q96" s="134"/>
      <c r="R96" s="134"/>
      <c r="S96" s="135"/>
      <c r="T96" s="134"/>
      <c r="U96" s="134"/>
      <c r="V96" s="134"/>
      <c r="W96" s="135"/>
      <c r="X96" s="134">
        <f>SUM(X94:X95)</f>
        <v>108100</v>
      </c>
      <c r="Y96" s="134">
        <f t="shared" ref="Y96:AH96" si="109">SUM(Y94:Y95)</f>
        <v>7320000</v>
      </c>
      <c r="Z96" s="134">
        <f t="shared" si="105"/>
        <v>7428100</v>
      </c>
      <c r="AA96" s="134">
        <f t="shared" si="109"/>
        <v>49600</v>
      </c>
      <c r="AB96" s="134">
        <f t="shared" si="109"/>
        <v>5640000</v>
      </c>
      <c r="AC96" s="134">
        <f t="shared" si="108"/>
        <v>5689600</v>
      </c>
      <c r="AD96" s="134">
        <f t="shared" si="109"/>
        <v>33520</v>
      </c>
      <c r="AE96" s="134">
        <f t="shared" si="109"/>
        <v>4800000</v>
      </c>
      <c r="AF96" s="134">
        <f t="shared" si="106"/>
        <v>4833520</v>
      </c>
      <c r="AG96" s="134">
        <f t="shared" si="109"/>
        <v>19050</v>
      </c>
      <c r="AH96" s="134">
        <f t="shared" si="109"/>
        <v>2230000</v>
      </c>
      <c r="AI96" s="135">
        <f t="shared" si="107"/>
        <v>2249050</v>
      </c>
      <c r="AJ96" s="134"/>
      <c r="AK96" s="134"/>
      <c r="AL96" s="134"/>
      <c r="AM96" s="134"/>
      <c r="AN96" s="131"/>
    </row>
    <row r="97" spans="1:40" x14ac:dyDescent="0.25">
      <c r="A97" s="19" t="s">
        <v>472</v>
      </c>
      <c r="B97" s="19" t="s">
        <v>471</v>
      </c>
      <c r="C97" s="268" t="s">
        <v>518</v>
      </c>
      <c r="D97" s="19" t="s">
        <v>517</v>
      </c>
      <c r="E97" s="19" t="s">
        <v>54</v>
      </c>
      <c r="F97" s="268">
        <v>43.5</v>
      </c>
      <c r="G97" s="268">
        <v>73.37</v>
      </c>
      <c r="H97" s="268" t="s">
        <v>12</v>
      </c>
      <c r="I97" s="268">
        <v>73.37</v>
      </c>
      <c r="J97" s="268" t="s">
        <v>12</v>
      </c>
      <c r="K97" s="268">
        <v>56.23</v>
      </c>
      <c r="L97" s="20">
        <v>146000</v>
      </c>
      <c r="M97" s="20">
        <v>539000</v>
      </c>
      <c r="N97" s="20">
        <v>135000</v>
      </c>
      <c r="O97" s="20">
        <v>662000</v>
      </c>
      <c r="P97" s="20">
        <v>36200</v>
      </c>
      <c r="Q97" s="20">
        <v>45700</v>
      </c>
      <c r="R97" s="20">
        <v>263000</v>
      </c>
      <c r="S97" s="22">
        <v>21300</v>
      </c>
      <c r="T97" s="20">
        <v>1.01</v>
      </c>
      <c r="U97" s="20">
        <v>0.93</v>
      </c>
      <c r="V97" s="20">
        <v>0.25</v>
      </c>
      <c r="W97" s="22">
        <v>1.81</v>
      </c>
      <c r="X97" s="20">
        <v>74800</v>
      </c>
      <c r="Y97" s="20">
        <v>276000</v>
      </c>
      <c r="Z97" s="20">
        <f t="shared" si="105"/>
        <v>350800</v>
      </c>
      <c r="AA97" s="20">
        <v>135000</v>
      </c>
      <c r="AB97" s="20">
        <v>662000</v>
      </c>
      <c r="AC97" s="20">
        <f t="shared" si="108"/>
        <v>797000</v>
      </c>
      <c r="AD97" s="20">
        <v>3080000</v>
      </c>
      <c r="AE97" s="20">
        <v>3880000</v>
      </c>
      <c r="AF97" s="20">
        <f t="shared" si="106"/>
        <v>6960000</v>
      </c>
      <c r="AG97" s="20">
        <v>245000</v>
      </c>
      <c r="AH97" s="20">
        <v>19800</v>
      </c>
      <c r="AI97" s="22">
        <f t="shared" si="107"/>
        <v>264800</v>
      </c>
      <c r="AJ97" s="20">
        <v>0.51100000000000001</v>
      </c>
      <c r="AK97" s="20">
        <v>0.47899999999999998</v>
      </c>
      <c r="AL97" s="20">
        <v>1.48</v>
      </c>
      <c r="AM97" s="20">
        <v>1.53</v>
      </c>
      <c r="AN97" s="19"/>
    </row>
    <row r="98" spans="1:40" x14ac:dyDescent="0.25">
      <c r="A98" s="19" t="s">
        <v>472</v>
      </c>
      <c r="B98" s="19" t="s">
        <v>471</v>
      </c>
      <c r="C98" s="268" t="s">
        <v>516</v>
      </c>
      <c r="D98" s="19" t="s">
        <v>515</v>
      </c>
      <c r="E98" s="19" t="s">
        <v>54</v>
      </c>
      <c r="F98" s="268">
        <v>29.08</v>
      </c>
      <c r="G98" s="268">
        <v>70.239999999999995</v>
      </c>
      <c r="H98" s="268">
        <v>70.239999999999995</v>
      </c>
      <c r="I98" s="268" t="s">
        <v>12</v>
      </c>
      <c r="J98" s="268" t="s">
        <v>12</v>
      </c>
      <c r="K98" s="268" t="s">
        <v>12</v>
      </c>
      <c r="L98" s="20">
        <v>4440</v>
      </c>
      <c r="M98" s="20">
        <v>681000</v>
      </c>
      <c r="N98" s="20">
        <v>0</v>
      </c>
      <c r="O98" s="20">
        <v>797000</v>
      </c>
      <c r="P98" s="20">
        <v>0</v>
      </c>
      <c r="Q98" s="20">
        <v>81900</v>
      </c>
      <c r="R98" s="20">
        <v>0</v>
      </c>
      <c r="S98" s="22">
        <v>284000</v>
      </c>
      <c r="T98" s="20">
        <v>4</v>
      </c>
      <c r="U98" s="20">
        <v>0</v>
      </c>
      <c r="V98" s="20">
        <v>0</v>
      </c>
      <c r="W98" s="22">
        <v>0</v>
      </c>
      <c r="X98" s="20">
        <v>2280</v>
      </c>
      <c r="Y98" s="20">
        <v>348000</v>
      </c>
      <c r="Z98" s="20">
        <f t="shared" si="105"/>
        <v>350280</v>
      </c>
      <c r="AA98" s="20">
        <v>420000</v>
      </c>
      <c r="AB98" s="20">
        <v>797000</v>
      </c>
      <c r="AC98" s="20">
        <f t="shared" si="108"/>
        <v>1217000</v>
      </c>
      <c r="AD98" s="20">
        <v>0</v>
      </c>
      <c r="AE98" s="20">
        <v>6960000</v>
      </c>
      <c r="AF98" s="20">
        <f t="shared" si="106"/>
        <v>6960000</v>
      </c>
      <c r="AG98" s="20">
        <v>35000</v>
      </c>
      <c r="AH98" s="20">
        <v>264000</v>
      </c>
      <c r="AI98" s="22">
        <f t="shared" si="107"/>
        <v>299000</v>
      </c>
      <c r="AJ98" s="20">
        <v>4</v>
      </c>
      <c r="AK98" s="20">
        <v>0</v>
      </c>
      <c r="AL98" s="20">
        <v>0</v>
      </c>
      <c r="AM98" s="20">
        <v>0</v>
      </c>
      <c r="AN98" s="19"/>
    </row>
    <row r="99" spans="1:40" x14ac:dyDescent="0.25">
      <c r="A99" s="19" t="s">
        <v>109</v>
      </c>
      <c r="B99" s="19" t="s">
        <v>110</v>
      </c>
      <c r="C99" s="268" t="s">
        <v>414</v>
      </c>
      <c r="D99" s="19" t="s">
        <v>413</v>
      </c>
      <c r="E99" s="19" t="s">
        <v>54</v>
      </c>
      <c r="F99" s="268">
        <v>53.83</v>
      </c>
      <c r="G99" s="268">
        <v>104.15</v>
      </c>
      <c r="H99" s="268">
        <v>104.15</v>
      </c>
      <c r="I99" s="268" t="s">
        <v>12</v>
      </c>
      <c r="J99" s="268">
        <v>94.26</v>
      </c>
      <c r="K99" s="268" t="s">
        <v>12</v>
      </c>
      <c r="L99" s="20">
        <v>618000</v>
      </c>
      <c r="M99" s="20">
        <v>50600</v>
      </c>
      <c r="N99" s="20">
        <v>176000</v>
      </c>
      <c r="O99" s="20">
        <v>46300</v>
      </c>
      <c r="P99" s="20">
        <v>71200</v>
      </c>
      <c r="Q99" s="20">
        <v>5730</v>
      </c>
      <c r="R99" s="20">
        <v>41400</v>
      </c>
      <c r="S99" s="22">
        <v>4560</v>
      </c>
      <c r="T99" s="20">
        <v>2.73</v>
      </c>
      <c r="U99" s="20">
        <v>0.77600000000000002</v>
      </c>
      <c r="V99" s="20">
        <v>0.314</v>
      </c>
      <c r="W99" s="22">
        <v>0.183</v>
      </c>
      <c r="X99" s="20">
        <v>456000</v>
      </c>
      <c r="Y99" s="20">
        <v>37400</v>
      </c>
      <c r="Z99" s="20">
        <f t="shared" si="105"/>
        <v>493400</v>
      </c>
      <c r="AA99" s="20">
        <v>176000</v>
      </c>
      <c r="AB99" s="20">
        <v>46300</v>
      </c>
      <c r="AC99" s="20">
        <f t="shared" si="108"/>
        <v>222300</v>
      </c>
      <c r="AD99" s="20">
        <v>305000</v>
      </c>
      <c r="AE99" s="20">
        <v>24500</v>
      </c>
      <c r="AF99" s="20">
        <f t="shared" si="106"/>
        <v>329500</v>
      </c>
      <c r="AG99" s="20">
        <v>66400</v>
      </c>
      <c r="AH99" s="20">
        <v>7310</v>
      </c>
      <c r="AI99" s="22">
        <f t="shared" si="107"/>
        <v>73710</v>
      </c>
      <c r="AJ99" s="20">
        <v>1.46</v>
      </c>
      <c r="AK99" s="20">
        <v>0.42</v>
      </c>
      <c r="AL99" s="20">
        <v>1.96</v>
      </c>
      <c r="AM99" s="20">
        <v>0.16200000000000001</v>
      </c>
      <c r="AN99" s="19"/>
    </row>
    <row r="100" spans="1:40" x14ac:dyDescent="0.25">
      <c r="A100" s="19" t="s">
        <v>7</v>
      </c>
      <c r="B100" s="19" t="s">
        <v>8</v>
      </c>
      <c r="C100" s="268" t="s">
        <v>514</v>
      </c>
      <c r="D100" s="19" t="s">
        <v>513</v>
      </c>
      <c r="E100" s="19" t="s">
        <v>54</v>
      </c>
      <c r="F100" s="268">
        <v>36.04</v>
      </c>
      <c r="G100" s="268">
        <v>36.06</v>
      </c>
      <c r="H100" s="268" t="s">
        <v>12</v>
      </c>
      <c r="I100" s="268" t="s">
        <v>12</v>
      </c>
      <c r="J100" s="268">
        <v>36.06</v>
      </c>
      <c r="K100" s="268" t="s">
        <v>12</v>
      </c>
      <c r="L100" s="20">
        <v>48100</v>
      </c>
      <c r="M100" s="20">
        <v>9260000</v>
      </c>
      <c r="N100" s="20">
        <v>29800</v>
      </c>
      <c r="O100" s="20">
        <v>4610000</v>
      </c>
      <c r="P100" s="20">
        <v>-1</v>
      </c>
      <c r="Q100" s="20">
        <v>397000</v>
      </c>
      <c r="R100" s="20">
        <v>-1</v>
      </c>
      <c r="S100" s="22">
        <v>4470000</v>
      </c>
      <c r="T100" s="20">
        <v>1.23</v>
      </c>
      <c r="U100" s="20">
        <v>0.76600000000000001</v>
      </c>
      <c r="V100" s="20">
        <v>-1</v>
      </c>
      <c r="W100" s="22">
        <v>-1</v>
      </c>
      <c r="X100" s="20">
        <v>47400</v>
      </c>
      <c r="Y100" s="20">
        <v>9130000</v>
      </c>
      <c r="Z100" s="20">
        <f t="shared" si="105"/>
        <v>9177400</v>
      </c>
      <c r="AA100" s="20">
        <v>29800</v>
      </c>
      <c r="AB100" s="20">
        <v>4610000</v>
      </c>
      <c r="AC100" s="20">
        <f t="shared" si="108"/>
        <v>4639800</v>
      </c>
      <c r="AD100" s="20">
        <v>-11.5</v>
      </c>
      <c r="AE100" s="20">
        <v>4580000</v>
      </c>
      <c r="AF100" s="20">
        <f t="shared" si="106"/>
        <v>4579988.5</v>
      </c>
      <c r="AG100" s="20">
        <v>46000</v>
      </c>
      <c r="AH100" s="20">
        <v>7320000</v>
      </c>
      <c r="AI100" s="22">
        <f t="shared" si="107"/>
        <v>7366000</v>
      </c>
      <c r="AJ100" s="20">
        <v>1.23</v>
      </c>
      <c r="AK100" s="20">
        <v>0.77200000000000002</v>
      </c>
      <c r="AL100" s="20">
        <v>-1</v>
      </c>
      <c r="AM100" s="20">
        <v>-1</v>
      </c>
      <c r="AN100" s="19"/>
    </row>
    <row r="101" spans="1:40" x14ac:dyDescent="0.25">
      <c r="A101" s="19" t="s">
        <v>118</v>
      </c>
      <c r="B101" s="19" t="s">
        <v>119</v>
      </c>
      <c r="C101" s="268" t="s">
        <v>418</v>
      </c>
      <c r="D101" s="19" t="s">
        <v>512</v>
      </c>
      <c r="E101" s="19" t="s">
        <v>54</v>
      </c>
      <c r="F101" s="268">
        <v>28.29</v>
      </c>
      <c r="G101" s="268">
        <v>1000</v>
      </c>
      <c r="H101" s="268" t="s">
        <v>12</v>
      </c>
      <c r="I101" s="268">
        <v>1000</v>
      </c>
      <c r="J101" s="268" t="s">
        <v>12</v>
      </c>
      <c r="K101" s="268" t="s">
        <v>12</v>
      </c>
      <c r="L101" s="20">
        <v>-1</v>
      </c>
      <c r="M101" s="20">
        <v>30800000</v>
      </c>
      <c r="N101" s="20">
        <v>26200</v>
      </c>
      <c r="O101" s="20">
        <v>13300000</v>
      </c>
      <c r="P101" s="20">
        <v>8960</v>
      </c>
      <c r="Q101" s="20">
        <v>4540000</v>
      </c>
      <c r="R101" s="20">
        <v>53900</v>
      </c>
      <c r="S101" s="22">
        <v>15300000</v>
      </c>
      <c r="T101" s="20">
        <v>-1</v>
      </c>
      <c r="U101" s="20">
        <v>0.88300000000000001</v>
      </c>
      <c r="V101" s="20">
        <v>0.30199999999999999</v>
      </c>
      <c r="W101" s="22">
        <v>1.81</v>
      </c>
      <c r="X101" s="20">
        <v>-0.42099999999999999</v>
      </c>
      <c r="Y101" s="20">
        <v>13000000</v>
      </c>
      <c r="Z101" s="20">
        <f t="shared" si="105"/>
        <v>12999999.579</v>
      </c>
      <c r="AA101" s="20">
        <v>26200</v>
      </c>
      <c r="AB101" s="20">
        <v>13300000</v>
      </c>
      <c r="AC101" s="20">
        <f t="shared" si="108"/>
        <v>13326200</v>
      </c>
      <c r="AD101" s="20">
        <v>26300</v>
      </c>
      <c r="AE101" s="20">
        <v>13300000</v>
      </c>
      <c r="AF101" s="20">
        <f t="shared" si="106"/>
        <v>13326300</v>
      </c>
      <c r="AG101" s="20">
        <v>4660000</v>
      </c>
      <c r="AH101" s="20">
        <v>13300000</v>
      </c>
      <c r="AI101" s="22">
        <f t="shared" si="107"/>
        <v>17960000</v>
      </c>
      <c r="AJ101" s="20">
        <v>-1</v>
      </c>
      <c r="AK101" s="20">
        <v>0.36099999999999999</v>
      </c>
      <c r="AL101" s="20">
        <v>1.42</v>
      </c>
      <c r="AM101" s="20">
        <v>1.22</v>
      </c>
      <c r="AN101" s="19"/>
    </row>
    <row r="102" spans="1:40" x14ac:dyDescent="0.25">
      <c r="A102" s="19" t="s">
        <v>64</v>
      </c>
      <c r="B102" s="19" t="s">
        <v>65</v>
      </c>
      <c r="C102" s="268" t="s">
        <v>404</v>
      </c>
      <c r="D102" s="19" t="s">
        <v>403</v>
      </c>
      <c r="E102" s="19" t="s">
        <v>54</v>
      </c>
      <c r="F102" s="268">
        <v>35.51</v>
      </c>
      <c r="G102" s="268">
        <v>25.72</v>
      </c>
      <c r="H102" s="268">
        <v>25.72</v>
      </c>
      <c r="I102" s="268" t="s">
        <v>12</v>
      </c>
      <c r="J102" s="268" t="s">
        <v>12</v>
      </c>
      <c r="K102" s="268" t="s">
        <v>12</v>
      </c>
      <c r="L102" s="20">
        <v>16000</v>
      </c>
      <c r="M102" s="20">
        <v>989</v>
      </c>
      <c r="N102" s="20">
        <v>33200</v>
      </c>
      <c r="O102" s="20">
        <v>3420</v>
      </c>
      <c r="P102" s="20">
        <v>-1</v>
      </c>
      <c r="Q102" s="20">
        <v>0</v>
      </c>
      <c r="R102" s="20">
        <v>0</v>
      </c>
      <c r="S102" s="22">
        <v>0</v>
      </c>
      <c r="T102" s="20">
        <v>0.97399999999999998</v>
      </c>
      <c r="U102" s="20">
        <v>2.0299999999999998</v>
      </c>
      <c r="V102" s="20">
        <v>-1</v>
      </c>
      <c r="W102" s="22">
        <v>0</v>
      </c>
      <c r="X102" s="20">
        <v>12500</v>
      </c>
      <c r="Y102" s="20">
        <v>771</v>
      </c>
      <c r="Z102" s="20">
        <f t="shared" si="105"/>
        <v>13271</v>
      </c>
      <c r="AA102" s="20">
        <v>33200</v>
      </c>
      <c r="AB102" s="20">
        <v>3420</v>
      </c>
      <c r="AC102" s="20">
        <f t="shared" si="108"/>
        <v>36620</v>
      </c>
      <c r="AD102" s="20">
        <v>0</v>
      </c>
      <c r="AE102" s="20">
        <v>0</v>
      </c>
      <c r="AF102" s="20">
        <f t="shared" si="106"/>
        <v>0</v>
      </c>
      <c r="AG102" s="20">
        <v>0</v>
      </c>
      <c r="AH102" s="20">
        <v>0</v>
      </c>
      <c r="AI102" s="22">
        <f t="shared" si="107"/>
        <v>0</v>
      </c>
      <c r="AJ102" s="20">
        <v>0.96499999999999997</v>
      </c>
      <c r="AK102" s="20">
        <v>2.04</v>
      </c>
      <c r="AL102" s="20">
        <v>-1</v>
      </c>
      <c r="AM102" s="20">
        <v>0</v>
      </c>
      <c r="AN102" s="19"/>
    </row>
    <row r="103" spans="1:40" x14ac:dyDescent="0.25">
      <c r="A103" s="19" t="s">
        <v>511</v>
      </c>
      <c r="B103" s="19" t="s">
        <v>75</v>
      </c>
      <c r="C103" s="268" t="s">
        <v>510</v>
      </c>
      <c r="D103" s="19" t="s">
        <v>509</v>
      </c>
      <c r="E103" s="19" t="s">
        <v>54</v>
      </c>
      <c r="F103" s="268">
        <v>58.45</v>
      </c>
      <c r="G103" s="268">
        <v>1000</v>
      </c>
      <c r="H103" s="268">
        <v>1000</v>
      </c>
      <c r="I103" s="268" t="s">
        <v>12</v>
      </c>
      <c r="J103" s="268" t="s">
        <v>12</v>
      </c>
      <c r="K103" s="268" t="s">
        <v>12</v>
      </c>
      <c r="L103" s="20">
        <v>9250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2">
        <v>0</v>
      </c>
      <c r="T103" s="20">
        <v>4</v>
      </c>
      <c r="U103" s="20">
        <v>0</v>
      </c>
      <c r="V103" s="20">
        <v>0</v>
      </c>
      <c r="W103" s="22">
        <v>0</v>
      </c>
      <c r="X103" s="20">
        <v>9250</v>
      </c>
      <c r="Y103" s="20">
        <v>0</v>
      </c>
      <c r="Z103" s="20">
        <f t="shared" si="105"/>
        <v>9250</v>
      </c>
      <c r="AA103" s="20">
        <v>0</v>
      </c>
      <c r="AB103" s="20">
        <v>0</v>
      </c>
      <c r="AC103" s="20">
        <f t="shared" si="108"/>
        <v>0</v>
      </c>
      <c r="AD103" s="20">
        <v>0</v>
      </c>
      <c r="AE103" s="20">
        <v>0</v>
      </c>
      <c r="AF103" s="20">
        <f t="shared" si="106"/>
        <v>0</v>
      </c>
      <c r="AG103" s="20">
        <v>0</v>
      </c>
      <c r="AH103" s="20">
        <v>0</v>
      </c>
      <c r="AI103" s="22">
        <f t="shared" si="107"/>
        <v>0</v>
      </c>
      <c r="AJ103" s="20">
        <v>4</v>
      </c>
      <c r="AK103" s="20">
        <v>0</v>
      </c>
      <c r="AL103" s="20">
        <v>0</v>
      </c>
      <c r="AM103" s="20">
        <v>0</v>
      </c>
      <c r="AN103" s="19"/>
    </row>
    <row r="104" spans="1:40" x14ac:dyDescent="0.25">
      <c r="A104" s="19" t="s">
        <v>508</v>
      </c>
      <c r="B104" s="19" t="s">
        <v>507</v>
      </c>
      <c r="C104" s="268" t="s">
        <v>506</v>
      </c>
      <c r="D104" s="19" t="s">
        <v>505</v>
      </c>
      <c r="E104" s="19" t="s">
        <v>54</v>
      </c>
      <c r="F104" s="268">
        <v>35.479999999999997</v>
      </c>
      <c r="G104" s="268">
        <v>35.409999999999997</v>
      </c>
      <c r="H104" s="268" t="s">
        <v>12</v>
      </c>
      <c r="I104" s="268">
        <v>33.79</v>
      </c>
      <c r="J104" s="268">
        <v>35.409999999999997</v>
      </c>
      <c r="K104" s="268" t="s">
        <v>12</v>
      </c>
      <c r="L104" s="20">
        <v>47300</v>
      </c>
      <c r="M104" s="20">
        <v>0</v>
      </c>
      <c r="N104" s="20">
        <v>14100</v>
      </c>
      <c r="O104" s="20">
        <v>0</v>
      </c>
      <c r="P104" s="20">
        <v>5960</v>
      </c>
      <c r="Q104" s="20">
        <v>0</v>
      </c>
      <c r="R104" s="20">
        <v>12300</v>
      </c>
      <c r="S104" s="22">
        <v>0</v>
      </c>
      <c r="T104" s="20">
        <v>2.37</v>
      </c>
      <c r="U104" s="20">
        <v>0.70599999999999996</v>
      </c>
      <c r="V104" s="20">
        <v>0.29899999999999999</v>
      </c>
      <c r="W104" s="22">
        <v>0.62</v>
      </c>
      <c r="X104" s="20">
        <v>47300</v>
      </c>
      <c r="Y104" s="20">
        <v>0</v>
      </c>
      <c r="Z104" s="20">
        <f t="shared" si="105"/>
        <v>47300</v>
      </c>
      <c r="AA104" s="20">
        <v>3600000</v>
      </c>
      <c r="AB104" s="20">
        <v>0</v>
      </c>
      <c r="AC104" s="20">
        <f t="shared" si="108"/>
        <v>3600000</v>
      </c>
      <c r="AD104" s="20">
        <v>1530000</v>
      </c>
      <c r="AE104" s="20">
        <v>0</v>
      </c>
      <c r="AF104" s="20">
        <f t="shared" si="106"/>
        <v>1530000</v>
      </c>
      <c r="AG104" s="20">
        <v>3160000</v>
      </c>
      <c r="AH104" s="20">
        <v>0</v>
      </c>
      <c r="AI104" s="22">
        <f t="shared" si="107"/>
        <v>3160000</v>
      </c>
      <c r="AJ104" s="20">
        <v>1.25</v>
      </c>
      <c r="AK104" s="20">
        <v>0.376</v>
      </c>
      <c r="AL104" s="20">
        <v>1.84</v>
      </c>
      <c r="AM104" s="20">
        <v>0.54</v>
      </c>
      <c r="AN104" s="19"/>
    </row>
    <row r="105" spans="1:40" x14ac:dyDescent="0.25">
      <c r="A105" s="19" t="s">
        <v>504</v>
      </c>
      <c r="B105" s="19" t="s">
        <v>503</v>
      </c>
      <c r="C105" s="268" t="s">
        <v>502</v>
      </c>
      <c r="D105" s="19" t="s">
        <v>501</v>
      </c>
      <c r="E105" s="19" t="s">
        <v>54</v>
      </c>
      <c r="F105" s="268">
        <v>38.450000000000003</v>
      </c>
      <c r="G105" s="268">
        <v>111.83</v>
      </c>
      <c r="H105" s="268" t="s">
        <v>12</v>
      </c>
      <c r="I105" s="268" t="s">
        <v>12</v>
      </c>
      <c r="J105" s="268">
        <v>111.83</v>
      </c>
      <c r="K105" s="268" t="s">
        <v>12</v>
      </c>
      <c r="L105" s="20">
        <v>44000</v>
      </c>
      <c r="M105" s="20">
        <v>0</v>
      </c>
      <c r="N105" s="20">
        <v>7150</v>
      </c>
      <c r="O105" s="20">
        <v>0</v>
      </c>
      <c r="P105" s="20">
        <v>33600</v>
      </c>
      <c r="Q105" s="20">
        <v>0</v>
      </c>
      <c r="R105" s="20">
        <v>29000</v>
      </c>
      <c r="S105" s="22">
        <v>0</v>
      </c>
      <c r="T105" s="20">
        <v>1.55</v>
      </c>
      <c r="U105" s="20">
        <v>0.251</v>
      </c>
      <c r="V105" s="20">
        <v>1.18</v>
      </c>
      <c r="W105" s="22">
        <v>1.02</v>
      </c>
      <c r="X105" s="20">
        <v>7150</v>
      </c>
      <c r="Y105" s="20">
        <v>0</v>
      </c>
      <c r="Z105" s="20">
        <f t="shared" si="105"/>
        <v>7150</v>
      </c>
      <c r="AA105" s="20">
        <v>7150</v>
      </c>
      <c r="AB105" s="20">
        <v>0</v>
      </c>
      <c r="AC105" s="20">
        <f t="shared" si="108"/>
        <v>7150</v>
      </c>
      <c r="AD105" s="20">
        <v>7150</v>
      </c>
      <c r="AE105" s="20">
        <v>0</v>
      </c>
      <c r="AF105" s="20">
        <f t="shared" si="106"/>
        <v>7150</v>
      </c>
      <c r="AG105" s="20">
        <v>7150</v>
      </c>
      <c r="AH105" s="20">
        <v>0</v>
      </c>
      <c r="AI105" s="22">
        <f t="shared" si="107"/>
        <v>7150</v>
      </c>
      <c r="AJ105" s="20">
        <v>0.35799999999999998</v>
      </c>
      <c r="AK105" s="20">
        <v>5.8900000000000001E-2</v>
      </c>
      <c r="AL105" s="20">
        <v>3.19</v>
      </c>
      <c r="AM105" s="20">
        <v>0.39200000000000002</v>
      </c>
      <c r="AN105" s="19"/>
    </row>
    <row r="106" spans="1:40" x14ac:dyDescent="0.25">
      <c r="A106" s="128"/>
      <c r="B106" s="128"/>
      <c r="C106" s="310"/>
      <c r="D106" s="128" t="s">
        <v>546</v>
      </c>
      <c r="E106" s="136" t="s">
        <v>54</v>
      </c>
      <c r="F106" s="310"/>
      <c r="G106" s="310"/>
      <c r="H106" s="310"/>
      <c r="I106" s="310"/>
      <c r="J106" s="310"/>
      <c r="K106" s="310"/>
      <c r="L106" s="65"/>
      <c r="M106" s="65"/>
      <c r="N106" s="65"/>
      <c r="O106" s="65"/>
      <c r="P106" s="65"/>
      <c r="Q106" s="65"/>
      <c r="R106" s="65"/>
      <c r="S106" s="130"/>
      <c r="T106" s="65"/>
      <c r="U106" s="65"/>
      <c r="V106" s="65"/>
      <c r="W106" s="130"/>
      <c r="X106" s="65">
        <f>SUM(X97:X105)</f>
        <v>656679.57900000003</v>
      </c>
      <c r="Y106" s="65">
        <f t="shared" ref="Y106:AH106" si="110">SUM(Y97:Y105)</f>
        <v>22792171</v>
      </c>
      <c r="Z106" s="65">
        <f t="shared" si="105"/>
        <v>23448850.579</v>
      </c>
      <c r="AA106" s="65">
        <f t="shared" si="110"/>
        <v>4427350</v>
      </c>
      <c r="AB106" s="65">
        <f t="shared" si="110"/>
        <v>19418720</v>
      </c>
      <c r="AC106" s="65">
        <f t="shared" si="108"/>
        <v>23846070</v>
      </c>
      <c r="AD106" s="65">
        <f t="shared" si="110"/>
        <v>4948438.5</v>
      </c>
      <c r="AE106" s="65">
        <f t="shared" si="110"/>
        <v>28744500</v>
      </c>
      <c r="AF106" s="65">
        <f t="shared" si="106"/>
        <v>33692938.5</v>
      </c>
      <c r="AG106" s="65">
        <f t="shared" si="110"/>
        <v>8219550</v>
      </c>
      <c r="AH106" s="65">
        <f t="shared" si="110"/>
        <v>20911110</v>
      </c>
      <c r="AI106" s="130">
        <f t="shared" si="107"/>
        <v>29130660</v>
      </c>
      <c r="AJ106" s="65"/>
      <c r="AK106" s="65"/>
      <c r="AL106" s="65"/>
      <c r="AM106" s="65"/>
      <c r="AN106" s="128"/>
    </row>
    <row r="107" spans="1:40" ht="30" x14ac:dyDescent="0.25">
      <c r="A107" s="19" t="s">
        <v>7</v>
      </c>
      <c r="B107" s="19" t="s">
        <v>8</v>
      </c>
      <c r="C107" s="268" t="s">
        <v>500</v>
      </c>
      <c r="D107" s="19" t="s">
        <v>385</v>
      </c>
      <c r="E107" s="2" t="s">
        <v>229</v>
      </c>
      <c r="F107" s="268">
        <v>30.1</v>
      </c>
      <c r="G107" s="268">
        <v>62.36</v>
      </c>
      <c r="H107" s="268">
        <v>62.36</v>
      </c>
      <c r="I107" s="268" t="s">
        <v>12</v>
      </c>
      <c r="J107" s="268" t="s">
        <v>12</v>
      </c>
      <c r="K107" s="268" t="s">
        <v>12</v>
      </c>
      <c r="L107" s="20">
        <v>22100</v>
      </c>
      <c r="M107" s="20">
        <v>3140000</v>
      </c>
      <c r="N107" s="20">
        <v>7870</v>
      </c>
      <c r="O107" s="20">
        <v>6010000</v>
      </c>
      <c r="P107" s="20">
        <v>0</v>
      </c>
      <c r="Q107" s="20">
        <v>316000</v>
      </c>
      <c r="R107" s="20">
        <v>5010</v>
      </c>
      <c r="S107" s="22">
        <v>2170000</v>
      </c>
      <c r="T107" s="20">
        <v>2.5299999999999998</v>
      </c>
      <c r="U107" s="20">
        <v>0.89900000000000002</v>
      </c>
      <c r="V107" s="20">
        <v>0</v>
      </c>
      <c r="W107" s="22">
        <v>0.57299999999999995</v>
      </c>
      <c r="X107" s="20">
        <v>21800</v>
      </c>
      <c r="Y107" s="20">
        <v>3100000</v>
      </c>
      <c r="Z107" s="20">
        <f t="shared" si="105"/>
        <v>3121800</v>
      </c>
      <c r="AA107" s="20">
        <v>7870</v>
      </c>
      <c r="AB107" s="20">
        <v>6010000</v>
      </c>
      <c r="AC107" s="20">
        <f t="shared" si="108"/>
        <v>6017870</v>
      </c>
      <c r="AD107" s="20">
        <v>0</v>
      </c>
      <c r="AE107" s="20">
        <v>3640000</v>
      </c>
      <c r="AF107" s="20">
        <f t="shared" si="106"/>
        <v>3640000</v>
      </c>
      <c r="AG107" s="20">
        <v>8210</v>
      </c>
      <c r="AH107" s="20">
        <v>3560000</v>
      </c>
      <c r="AI107" s="22">
        <f t="shared" si="107"/>
        <v>3568210</v>
      </c>
      <c r="AJ107" s="20">
        <v>2.2999999999999998</v>
      </c>
      <c r="AK107" s="20">
        <v>0.83099999999999996</v>
      </c>
      <c r="AL107" s="20">
        <v>0</v>
      </c>
      <c r="AM107" s="20">
        <v>0.86599999999999999</v>
      </c>
      <c r="AN107" s="19"/>
    </row>
    <row r="108" spans="1:40" ht="30" x14ac:dyDescent="0.25">
      <c r="A108" s="19" t="s">
        <v>37</v>
      </c>
      <c r="B108" s="19" t="s">
        <v>38</v>
      </c>
      <c r="C108" s="268" t="s">
        <v>386</v>
      </c>
      <c r="D108" s="19" t="s">
        <v>385</v>
      </c>
      <c r="E108" s="2" t="s">
        <v>229</v>
      </c>
      <c r="F108" s="268">
        <v>30.1</v>
      </c>
      <c r="G108" s="268">
        <v>62.36</v>
      </c>
      <c r="H108" s="268">
        <v>62.36</v>
      </c>
      <c r="I108" s="268" t="s">
        <v>12</v>
      </c>
      <c r="J108" s="268" t="s">
        <v>12</v>
      </c>
      <c r="K108" s="268" t="s">
        <v>12</v>
      </c>
      <c r="L108" s="20">
        <v>22100</v>
      </c>
      <c r="M108" s="20">
        <v>347000</v>
      </c>
      <c r="N108" s="20">
        <v>7870</v>
      </c>
      <c r="O108" s="20">
        <v>676000</v>
      </c>
      <c r="P108" s="20">
        <v>0</v>
      </c>
      <c r="Q108" s="20">
        <v>0</v>
      </c>
      <c r="R108" s="20">
        <v>5010</v>
      </c>
      <c r="S108" s="22">
        <v>714000</v>
      </c>
      <c r="T108" s="20">
        <v>2.5299999999999998</v>
      </c>
      <c r="U108" s="20">
        <v>0.89900000000000002</v>
      </c>
      <c r="V108" s="20">
        <v>0</v>
      </c>
      <c r="W108" s="22">
        <v>0.57299999999999995</v>
      </c>
      <c r="X108" s="20">
        <v>12800</v>
      </c>
      <c r="Y108" s="20">
        <v>200000</v>
      </c>
      <c r="Z108" s="20">
        <f t="shared" si="105"/>
        <v>212800</v>
      </c>
      <c r="AA108" s="20">
        <v>7870</v>
      </c>
      <c r="AB108" s="20">
        <v>676000</v>
      </c>
      <c r="AC108" s="20">
        <f t="shared" si="108"/>
        <v>683870</v>
      </c>
      <c r="AD108" s="20">
        <v>0</v>
      </c>
      <c r="AE108" s="20">
        <v>0</v>
      </c>
      <c r="AF108" s="20">
        <f t="shared" si="106"/>
        <v>0</v>
      </c>
      <c r="AG108" s="20">
        <v>6810</v>
      </c>
      <c r="AH108" s="20">
        <v>969000</v>
      </c>
      <c r="AI108" s="22">
        <f t="shared" si="107"/>
        <v>975810</v>
      </c>
      <c r="AJ108" s="20">
        <v>2.2999999999999998</v>
      </c>
      <c r="AK108" s="20">
        <v>0.83099999999999996</v>
      </c>
      <c r="AL108" s="20">
        <v>0</v>
      </c>
      <c r="AM108" s="20">
        <v>0.86599999999999999</v>
      </c>
      <c r="AN108" s="19"/>
    </row>
    <row r="109" spans="1:40" ht="30" x14ac:dyDescent="0.25">
      <c r="A109" s="128"/>
      <c r="B109" s="128"/>
      <c r="C109" s="310"/>
      <c r="D109" s="128" t="s">
        <v>546</v>
      </c>
      <c r="E109" s="129" t="s">
        <v>229</v>
      </c>
      <c r="F109" s="310"/>
      <c r="G109" s="310"/>
      <c r="H109" s="310"/>
      <c r="I109" s="310"/>
      <c r="J109" s="310"/>
      <c r="K109" s="310"/>
      <c r="L109" s="65"/>
      <c r="M109" s="65"/>
      <c r="N109" s="65"/>
      <c r="O109" s="65"/>
      <c r="P109" s="65"/>
      <c r="Q109" s="65"/>
      <c r="R109" s="65"/>
      <c r="S109" s="130"/>
      <c r="T109" s="65"/>
      <c r="U109" s="65"/>
      <c r="V109" s="65"/>
      <c r="W109" s="130"/>
      <c r="X109" s="65">
        <f>SUM(X107:X108)</f>
        <v>34600</v>
      </c>
      <c r="Y109" s="65">
        <f t="shared" ref="Y109:AE109" si="111">SUM(Y107:Y108)</f>
        <v>3300000</v>
      </c>
      <c r="Z109" s="65">
        <f t="shared" si="105"/>
        <v>3334600</v>
      </c>
      <c r="AA109" s="65">
        <f t="shared" si="111"/>
        <v>15740</v>
      </c>
      <c r="AB109" s="65">
        <f t="shared" si="111"/>
        <v>6686000</v>
      </c>
      <c r="AC109" s="65">
        <f t="shared" si="108"/>
        <v>6701740</v>
      </c>
      <c r="AD109" s="65">
        <f t="shared" si="111"/>
        <v>0</v>
      </c>
      <c r="AE109" s="65">
        <f t="shared" si="111"/>
        <v>3640000</v>
      </c>
      <c r="AF109" s="65">
        <f t="shared" si="106"/>
        <v>3640000</v>
      </c>
      <c r="AG109" s="65">
        <f>SUM(AG107:AG108)</f>
        <v>15020</v>
      </c>
      <c r="AH109" s="65">
        <f>SUM(AH107:AH108)</f>
        <v>4529000</v>
      </c>
      <c r="AI109" s="130">
        <f t="shared" si="107"/>
        <v>4544020</v>
      </c>
      <c r="AJ109" s="65"/>
      <c r="AK109" s="65"/>
      <c r="AL109" s="65"/>
      <c r="AM109" s="65"/>
      <c r="AN109" s="128"/>
    </row>
    <row r="110" spans="1:40" x14ac:dyDescent="0.25">
      <c r="A110" s="19" t="s">
        <v>499</v>
      </c>
      <c r="B110" s="19" t="s">
        <v>498</v>
      </c>
      <c r="C110" s="268" t="s">
        <v>497</v>
      </c>
      <c r="D110" s="19" t="s">
        <v>496</v>
      </c>
      <c r="E110" s="19" t="s">
        <v>495</v>
      </c>
      <c r="F110" s="268">
        <v>62.79</v>
      </c>
      <c r="G110" s="268">
        <v>36.229999999999997</v>
      </c>
      <c r="H110" s="268" t="s">
        <v>12</v>
      </c>
      <c r="I110" s="268" t="s">
        <v>12</v>
      </c>
      <c r="J110" s="268" t="s">
        <v>12</v>
      </c>
      <c r="K110" s="268">
        <v>36.229999999999997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54500</v>
      </c>
      <c r="S110" s="22">
        <v>0</v>
      </c>
      <c r="T110" s="20">
        <v>0</v>
      </c>
      <c r="U110" s="20">
        <v>0</v>
      </c>
      <c r="V110" s="20">
        <v>0</v>
      </c>
      <c r="W110" s="22">
        <v>4</v>
      </c>
      <c r="X110" s="20">
        <v>0</v>
      </c>
      <c r="Y110" s="20">
        <v>0</v>
      </c>
      <c r="Z110" s="20">
        <f t="shared" si="105"/>
        <v>0</v>
      </c>
      <c r="AA110" s="20">
        <v>0</v>
      </c>
      <c r="AB110" s="20">
        <v>0</v>
      </c>
      <c r="AC110" s="20">
        <f t="shared" si="108"/>
        <v>0</v>
      </c>
      <c r="AD110" s="20">
        <v>0</v>
      </c>
      <c r="AE110" s="20">
        <v>0</v>
      </c>
      <c r="AF110" s="20">
        <f t="shared" si="106"/>
        <v>0</v>
      </c>
      <c r="AG110" s="20">
        <v>3670</v>
      </c>
      <c r="AH110" s="20">
        <v>0</v>
      </c>
      <c r="AI110" s="22">
        <f t="shared" si="107"/>
        <v>3670</v>
      </c>
      <c r="AJ110" s="20">
        <v>0</v>
      </c>
      <c r="AK110" s="20">
        <v>0</v>
      </c>
      <c r="AL110" s="20">
        <v>0</v>
      </c>
      <c r="AM110" s="20">
        <v>4</v>
      </c>
      <c r="AN110" s="19"/>
    </row>
    <row r="111" spans="1:40" x14ac:dyDescent="0.25">
      <c r="A111" s="128"/>
      <c r="B111" s="128"/>
      <c r="C111" s="310"/>
      <c r="D111" s="128" t="s">
        <v>546</v>
      </c>
      <c r="E111" s="136" t="s">
        <v>495</v>
      </c>
      <c r="F111" s="310"/>
      <c r="G111" s="310"/>
      <c r="H111" s="310"/>
      <c r="I111" s="310"/>
      <c r="J111" s="310"/>
      <c r="K111" s="310"/>
      <c r="L111" s="65"/>
      <c r="M111" s="65"/>
      <c r="N111" s="65"/>
      <c r="O111" s="65"/>
      <c r="P111" s="65"/>
      <c r="Q111" s="65"/>
      <c r="R111" s="65"/>
      <c r="S111" s="130"/>
      <c r="T111" s="65"/>
      <c r="U111" s="65"/>
      <c r="V111" s="65"/>
      <c r="W111" s="130"/>
      <c r="X111" s="65">
        <f>SUM(X110)</f>
        <v>0</v>
      </c>
      <c r="Y111" s="65">
        <f t="shared" ref="Y111:AE111" si="112">SUM(Y110)</f>
        <v>0</v>
      </c>
      <c r="Z111" s="65">
        <f t="shared" si="105"/>
        <v>0</v>
      </c>
      <c r="AA111" s="65">
        <f t="shared" si="112"/>
        <v>0</v>
      </c>
      <c r="AB111" s="65">
        <f t="shared" si="112"/>
        <v>0</v>
      </c>
      <c r="AC111" s="65">
        <f t="shared" si="108"/>
        <v>0</v>
      </c>
      <c r="AD111" s="65">
        <f t="shared" si="112"/>
        <v>0</v>
      </c>
      <c r="AE111" s="65">
        <f t="shared" si="112"/>
        <v>0</v>
      </c>
      <c r="AF111" s="65">
        <f t="shared" si="106"/>
        <v>0</v>
      </c>
      <c r="AG111" s="65">
        <f>SUM(AG110)</f>
        <v>3670</v>
      </c>
      <c r="AH111" s="65">
        <f>SUM(AH110)</f>
        <v>0</v>
      </c>
      <c r="AI111" s="130">
        <f t="shared" si="107"/>
        <v>3670</v>
      </c>
      <c r="AJ111" s="65"/>
      <c r="AK111" s="65"/>
      <c r="AL111" s="65"/>
      <c r="AM111" s="65"/>
      <c r="AN111" s="128"/>
    </row>
    <row r="112" spans="1:40" x14ac:dyDescent="0.25">
      <c r="A112" s="19" t="s">
        <v>178</v>
      </c>
      <c r="B112" s="19" t="s">
        <v>296</v>
      </c>
      <c r="C112" s="268" t="s">
        <v>492</v>
      </c>
      <c r="D112" s="19" t="s">
        <v>494</v>
      </c>
      <c r="E112" s="19" t="s">
        <v>173</v>
      </c>
      <c r="F112" s="268">
        <v>26.19</v>
      </c>
      <c r="G112" s="268">
        <v>80.73</v>
      </c>
      <c r="H112" s="268">
        <v>80.73</v>
      </c>
      <c r="I112" s="268" t="s">
        <v>12</v>
      </c>
      <c r="J112" s="268" t="s">
        <v>12</v>
      </c>
      <c r="K112" s="268" t="s">
        <v>12</v>
      </c>
      <c r="L112" s="20">
        <v>192000</v>
      </c>
      <c r="M112" s="20">
        <v>0</v>
      </c>
      <c r="N112" s="20">
        <v>0</v>
      </c>
      <c r="O112" s="20">
        <v>0</v>
      </c>
      <c r="P112" s="20">
        <v>-1</v>
      </c>
      <c r="Q112" s="20">
        <v>0</v>
      </c>
      <c r="R112" s="20">
        <v>0</v>
      </c>
      <c r="S112" s="22">
        <v>0</v>
      </c>
      <c r="T112" s="20">
        <v>3</v>
      </c>
      <c r="U112" s="20">
        <v>0</v>
      </c>
      <c r="V112" s="20">
        <v>-1</v>
      </c>
      <c r="W112" s="22">
        <v>0</v>
      </c>
      <c r="X112" s="20">
        <v>223000</v>
      </c>
      <c r="Y112" s="20">
        <v>0</v>
      </c>
      <c r="Z112" s="20">
        <f t="shared" si="105"/>
        <v>223000</v>
      </c>
      <c r="AA112" s="20">
        <v>0</v>
      </c>
      <c r="AB112" s="20">
        <v>0</v>
      </c>
      <c r="AC112" s="20">
        <f t="shared" si="108"/>
        <v>0</v>
      </c>
      <c r="AD112" s="20">
        <v>-17.600000000000001</v>
      </c>
      <c r="AE112" s="20">
        <v>0</v>
      </c>
      <c r="AF112" s="20">
        <f t="shared" si="106"/>
        <v>-17.600000000000001</v>
      </c>
      <c r="AG112" s="20">
        <v>0</v>
      </c>
      <c r="AH112" s="20">
        <v>0</v>
      </c>
      <c r="AI112" s="22">
        <f t="shared" si="107"/>
        <v>0</v>
      </c>
      <c r="AJ112" s="20">
        <v>3</v>
      </c>
      <c r="AK112" s="20">
        <v>0</v>
      </c>
      <c r="AL112" s="20">
        <v>-1</v>
      </c>
      <c r="AM112" s="20">
        <v>0</v>
      </c>
      <c r="AN112" s="19"/>
    </row>
    <row r="113" spans="1:40" x14ac:dyDescent="0.25">
      <c r="A113" s="19" t="s">
        <v>176</v>
      </c>
      <c r="B113" s="19" t="s">
        <v>493</v>
      </c>
      <c r="C113" s="268" t="s">
        <v>492</v>
      </c>
      <c r="D113" s="19" t="s">
        <v>491</v>
      </c>
      <c r="E113" s="19" t="s">
        <v>173</v>
      </c>
      <c r="F113" s="268">
        <v>26.19</v>
      </c>
      <c r="G113" s="268">
        <v>80.73</v>
      </c>
      <c r="H113" s="268">
        <v>80.73</v>
      </c>
      <c r="I113" s="268" t="s">
        <v>12</v>
      </c>
      <c r="J113" s="268" t="s">
        <v>12</v>
      </c>
      <c r="K113" s="268" t="s">
        <v>12</v>
      </c>
      <c r="L113" s="20">
        <v>192000</v>
      </c>
      <c r="M113" s="20">
        <v>0</v>
      </c>
      <c r="N113" s="20">
        <v>0</v>
      </c>
      <c r="O113" s="20">
        <v>0</v>
      </c>
      <c r="P113" s="20">
        <v>-1</v>
      </c>
      <c r="Q113" s="20">
        <v>0</v>
      </c>
      <c r="R113" s="20">
        <v>0</v>
      </c>
      <c r="S113" s="22">
        <v>0</v>
      </c>
      <c r="T113" s="20">
        <v>3</v>
      </c>
      <c r="U113" s="20">
        <v>0</v>
      </c>
      <c r="V113" s="20">
        <v>-1</v>
      </c>
      <c r="W113" s="22">
        <v>0</v>
      </c>
      <c r="X113" s="20">
        <v>509000</v>
      </c>
      <c r="Y113" s="20">
        <v>0</v>
      </c>
      <c r="Z113" s="20">
        <f t="shared" si="105"/>
        <v>509000</v>
      </c>
      <c r="AA113" s="20">
        <v>0</v>
      </c>
      <c r="AB113" s="20">
        <v>0</v>
      </c>
      <c r="AC113" s="20">
        <f t="shared" si="108"/>
        <v>0</v>
      </c>
      <c r="AD113" s="20">
        <v>-256</v>
      </c>
      <c r="AE113" s="20">
        <v>0</v>
      </c>
      <c r="AF113" s="20">
        <f t="shared" si="106"/>
        <v>-256</v>
      </c>
      <c r="AG113" s="20">
        <v>0</v>
      </c>
      <c r="AH113" s="20">
        <v>0</v>
      </c>
      <c r="AI113" s="22">
        <f t="shared" si="107"/>
        <v>0</v>
      </c>
      <c r="AJ113" s="20">
        <v>3</v>
      </c>
      <c r="AK113" s="20">
        <v>0</v>
      </c>
      <c r="AL113" s="20">
        <v>-1</v>
      </c>
      <c r="AM113" s="20">
        <v>0</v>
      </c>
      <c r="AN113" s="19"/>
    </row>
    <row r="114" spans="1:40" x14ac:dyDescent="0.25">
      <c r="A114" s="131"/>
      <c r="B114" s="131"/>
      <c r="C114" s="132"/>
      <c r="D114" s="131" t="s">
        <v>546</v>
      </c>
      <c r="E114" s="133" t="s">
        <v>173</v>
      </c>
      <c r="F114" s="132"/>
      <c r="G114" s="132"/>
      <c r="H114" s="132"/>
      <c r="I114" s="132"/>
      <c r="J114" s="132"/>
      <c r="K114" s="132"/>
      <c r="L114" s="134"/>
      <c r="M114" s="134"/>
      <c r="N114" s="134"/>
      <c r="O114" s="134"/>
      <c r="P114" s="134"/>
      <c r="Q114" s="134"/>
      <c r="R114" s="134"/>
      <c r="S114" s="135"/>
      <c r="T114" s="134"/>
      <c r="U114" s="134"/>
      <c r="V114" s="134"/>
      <c r="W114" s="135"/>
      <c r="X114" s="134">
        <f>SUM(X112:X113)</f>
        <v>732000</v>
      </c>
      <c r="Y114" s="134">
        <f>SUM(Y112:Y113)</f>
        <v>0</v>
      </c>
      <c r="Z114" s="134">
        <f t="shared" si="105"/>
        <v>732000</v>
      </c>
      <c r="AA114" s="134">
        <f>SUM(AA112:AA113)</f>
        <v>0</v>
      </c>
      <c r="AB114" s="134">
        <f>SUM(AB112:AB113)</f>
        <v>0</v>
      </c>
      <c r="AC114" s="134">
        <f t="shared" si="108"/>
        <v>0</v>
      </c>
      <c r="AD114" s="134">
        <v>0</v>
      </c>
      <c r="AE114" s="134">
        <f>SUM(AE112:AE113)</f>
        <v>0</v>
      </c>
      <c r="AF114" s="134">
        <f t="shared" si="106"/>
        <v>0</v>
      </c>
      <c r="AG114" s="134">
        <f>SUM(AG112:AG113)</f>
        <v>0</v>
      </c>
      <c r="AH114" s="134">
        <f>SUM(AH112:AH113)</f>
        <v>0</v>
      </c>
      <c r="AI114" s="135">
        <f t="shared" si="107"/>
        <v>0</v>
      </c>
      <c r="AJ114" s="134"/>
      <c r="AK114" s="134"/>
      <c r="AL114" s="134"/>
      <c r="AM114" s="134"/>
      <c r="AN114" s="131"/>
    </row>
    <row r="115" spans="1:40" x14ac:dyDescent="0.25">
      <c r="A115" s="19" t="s">
        <v>140</v>
      </c>
      <c r="B115" s="19" t="s">
        <v>141</v>
      </c>
      <c r="C115" s="268" t="s">
        <v>376</v>
      </c>
      <c r="D115" s="19" t="s">
        <v>375</v>
      </c>
      <c r="E115" s="19" t="s">
        <v>228</v>
      </c>
      <c r="F115" s="268">
        <v>54.42</v>
      </c>
      <c r="G115" s="268">
        <v>89.57</v>
      </c>
      <c r="H115" s="268" t="s">
        <v>12</v>
      </c>
      <c r="I115" s="268" t="s">
        <v>12</v>
      </c>
      <c r="J115" s="268">
        <v>89.57</v>
      </c>
      <c r="K115" s="268" t="s">
        <v>12</v>
      </c>
      <c r="L115" s="20">
        <v>-1</v>
      </c>
      <c r="M115" s="20">
        <v>0</v>
      </c>
      <c r="N115" s="20">
        <v>79100</v>
      </c>
      <c r="O115" s="20">
        <v>0</v>
      </c>
      <c r="P115" s="20">
        <v>23500</v>
      </c>
      <c r="Q115" s="20">
        <v>0</v>
      </c>
      <c r="R115" s="20">
        <v>128000</v>
      </c>
      <c r="S115" s="22">
        <v>0</v>
      </c>
      <c r="T115" s="20">
        <v>-1</v>
      </c>
      <c r="U115" s="20">
        <v>1.03</v>
      </c>
      <c r="V115" s="20">
        <v>0.30599999999999999</v>
      </c>
      <c r="W115" s="22">
        <v>1.67</v>
      </c>
      <c r="X115" s="20">
        <v>0</v>
      </c>
      <c r="Y115" s="20">
        <v>0</v>
      </c>
      <c r="Z115" s="20">
        <f t="shared" si="105"/>
        <v>0</v>
      </c>
      <c r="AA115" s="20">
        <v>79100</v>
      </c>
      <c r="AB115" s="20">
        <v>0</v>
      </c>
      <c r="AC115" s="20">
        <f t="shared" si="108"/>
        <v>79100</v>
      </c>
      <c r="AD115" s="20">
        <v>100000</v>
      </c>
      <c r="AE115" s="20">
        <v>0</v>
      </c>
      <c r="AF115" s="20">
        <f t="shared" si="106"/>
        <v>100000</v>
      </c>
      <c r="AG115" s="20">
        <v>107000</v>
      </c>
      <c r="AH115" s="20">
        <v>0</v>
      </c>
      <c r="AI115" s="22">
        <f t="shared" si="107"/>
        <v>107000</v>
      </c>
      <c r="AJ115" s="20">
        <v>-1</v>
      </c>
      <c r="AK115" s="20">
        <v>0.42399999999999999</v>
      </c>
      <c r="AL115" s="20">
        <v>1.45</v>
      </c>
      <c r="AM115" s="20">
        <v>1.1200000000000001</v>
      </c>
      <c r="AN115" s="19"/>
    </row>
    <row r="116" spans="1:40" x14ac:dyDescent="0.25">
      <c r="A116" s="128"/>
      <c r="B116" s="128"/>
      <c r="C116" s="310"/>
      <c r="D116" s="128" t="s">
        <v>546</v>
      </c>
      <c r="E116" s="136" t="s">
        <v>228</v>
      </c>
      <c r="F116" s="310"/>
      <c r="G116" s="310"/>
      <c r="H116" s="310"/>
      <c r="I116" s="310"/>
      <c r="J116" s="310"/>
      <c r="K116" s="310"/>
      <c r="L116" s="65"/>
      <c r="M116" s="65"/>
      <c r="N116" s="65"/>
      <c r="O116" s="65"/>
      <c r="P116" s="65"/>
      <c r="Q116" s="65"/>
      <c r="R116" s="65"/>
      <c r="S116" s="130"/>
      <c r="T116" s="65"/>
      <c r="U116" s="65"/>
      <c r="V116" s="65"/>
      <c r="W116" s="130"/>
      <c r="X116" s="65">
        <f>SUM(X115)</f>
        <v>0</v>
      </c>
      <c r="Y116" s="65">
        <f t="shared" ref="Y116:AD116" si="113">SUM(Y115)</f>
        <v>0</v>
      </c>
      <c r="Z116" s="65">
        <f t="shared" si="105"/>
        <v>0</v>
      </c>
      <c r="AA116" s="65">
        <f t="shared" si="113"/>
        <v>79100</v>
      </c>
      <c r="AB116" s="65">
        <f t="shared" si="113"/>
        <v>0</v>
      </c>
      <c r="AC116" s="65">
        <f t="shared" si="108"/>
        <v>79100</v>
      </c>
      <c r="AD116" s="65">
        <f t="shared" si="113"/>
        <v>100000</v>
      </c>
      <c r="AE116" s="65">
        <f>SUM(AE115)</f>
        <v>0</v>
      </c>
      <c r="AF116" s="65">
        <f t="shared" si="106"/>
        <v>100000</v>
      </c>
      <c r="AG116" s="65">
        <f>SUM(AG115)</f>
        <v>107000</v>
      </c>
      <c r="AH116" s="65">
        <f>SUM(AH115)</f>
        <v>0</v>
      </c>
      <c r="AI116" s="130">
        <f t="shared" si="107"/>
        <v>107000</v>
      </c>
      <c r="AJ116" s="65"/>
      <c r="AK116" s="65"/>
      <c r="AL116" s="65"/>
      <c r="AM116" s="65"/>
      <c r="AN116" s="128"/>
    </row>
    <row r="117" spans="1:40" x14ac:dyDescent="0.25">
      <c r="A117" s="19" t="s">
        <v>7</v>
      </c>
      <c r="B117" s="19" t="s">
        <v>8</v>
      </c>
      <c r="C117" s="268" t="s">
        <v>490</v>
      </c>
      <c r="D117" s="19" t="s">
        <v>372</v>
      </c>
      <c r="E117" s="19" t="s">
        <v>24</v>
      </c>
      <c r="F117" s="268">
        <v>42.16</v>
      </c>
      <c r="G117" s="268">
        <v>41.93</v>
      </c>
      <c r="H117" s="268" t="s">
        <v>12</v>
      </c>
      <c r="I117" s="268">
        <v>41.93</v>
      </c>
      <c r="J117" s="268" t="s">
        <v>12</v>
      </c>
      <c r="K117" s="268" t="s">
        <v>12</v>
      </c>
      <c r="L117" s="20">
        <v>347000</v>
      </c>
      <c r="M117" s="20">
        <v>22100</v>
      </c>
      <c r="N117" s="20">
        <v>676000</v>
      </c>
      <c r="O117" s="20">
        <v>7870</v>
      </c>
      <c r="P117" s="20">
        <v>0</v>
      </c>
      <c r="Q117" s="20">
        <v>0</v>
      </c>
      <c r="R117" s="20">
        <v>714000</v>
      </c>
      <c r="S117" s="22">
        <v>5010</v>
      </c>
      <c r="T117" s="20">
        <v>0.79900000000000004</v>
      </c>
      <c r="U117" s="20">
        <v>1.56</v>
      </c>
      <c r="V117" s="20">
        <v>0</v>
      </c>
      <c r="W117" s="22">
        <v>1.64</v>
      </c>
      <c r="X117" s="20">
        <v>342000</v>
      </c>
      <c r="Y117" s="20">
        <v>21800</v>
      </c>
      <c r="Z117" s="20">
        <f t="shared" si="105"/>
        <v>363800</v>
      </c>
      <c r="AA117" s="20">
        <v>676000</v>
      </c>
      <c r="AB117" s="20">
        <v>7870</v>
      </c>
      <c r="AC117" s="20">
        <f t="shared" si="108"/>
        <v>683870</v>
      </c>
      <c r="AD117" s="20">
        <v>0</v>
      </c>
      <c r="AE117" s="20">
        <v>0</v>
      </c>
      <c r="AF117" s="20">
        <f t="shared" si="106"/>
        <v>0</v>
      </c>
      <c r="AG117" s="20">
        <v>1170000</v>
      </c>
      <c r="AH117" s="20">
        <v>8210</v>
      </c>
      <c r="AI117" s="22">
        <f t="shared" si="107"/>
        <v>1178210</v>
      </c>
      <c r="AJ117" s="20">
        <v>0.626</v>
      </c>
      <c r="AK117" s="20">
        <v>1.24</v>
      </c>
      <c r="AL117" s="20">
        <v>0</v>
      </c>
      <c r="AM117" s="20">
        <v>2.14</v>
      </c>
      <c r="AN117" s="19"/>
    </row>
    <row r="118" spans="1:40" x14ac:dyDescent="0.25">
      <c r="A118" s="19" t="s">
        <v>37</v>
      </c>
      <c r="B118" s="19" t="s">
        <v>38</v>
      </c>
      <c r="C118" s="268" t="s">
        <v>373</v>
      </c>
      <c r="D118" s="19" t="s">
        <v>372</v>
      </c>
      <c r="E118" s="19" t="s">
        <v>24</v>
      </c>
      <c r="F118" s="268">
        <v>42.16</v>
      </c>
      <c r="G118" s="268">
        <v>41.93</v>
      </c>
      <c r="H118" s="268" t="s">
        <v>12</v>
      </c>
      <c r="I118" s="268">
        <v>41.93</v>
      </c>
      <c r="J118" s="268" t="s">
        <v>12</v>
      </c>
      <c r="K118" s="268" t="s">
        <v>12</v>
      </c>
      <c r="L118" s="20">
        <v>347000</v>
      </c>
      <c r="M118" s="20">
        <v>22100</v>
      </c>
      <c r="N118" s="20">
        <v>676000</v>
      </c>
      <c r="O118" s="20">
        <v>7870</v>
      </c>
      <c r="P118" s="20">
        <v>0</v>
      </c>
      <c r="Q118" s="20">
        <v>0</v>
      </c>
      <c r="R118" s="20">
        <v>714000</v>
      </c>
      <c r="S118" s="22">
        <v>5010</v>
      </c>
      <c r="T118" s="20">
        <v>0.79900000000000004</v>
      </c>
      <c r="U118" s="20">
        <v>1.56</v>
      </c>
      <c r="V118" s="20">
        <v>0</v>
      </c>
      <c r="W118" s="22">
        <v>1.64</v>
      </c>
      <c r="X118" s="20">
        <v>200000</v>
      </c>
      <c r="Y118" s="20">
        <v>12800</v>
      </c>
      <c r="Z118" s="20">
        <f t="shared" si="105"/>
        <v>212800</v>
      </c>
      <c r="AA118" s="20">
        <v>676000</v>
      </c>
      <c r="AB118" s="20">
        <v>7870</v>
      </c>
      <c r="AC118" s="20">
        <f t="shared" si="108"/>
        <v>683870</v>
      </c>
      <c r="AD118" s="20">
        <v>0</v>
      </c>
      <c r="AE118" s="20">
        <v>0</v>
      </c>
      <c r="AF118" s="20">
        <f t="shared" si="106"/>
        <v>0</v>
      </c>
      <c r="AG118" s="20">
        <v>969000</v>
      </c>
      <c r="AH118" s="20">
        <v>6810</v>
      </c>
      <c r="AI118" s="22">
        <f t="shared" si="107"/>
        <v>975810</v>
      </c>
      <c r="AJ118" s="20">
        <v>0.626</v>
      </c>
      <c r="AK118" s="20">
        <v>1.24</v>
      </c>
      <c r="AL118" s="20">
        <v>0</v>
      </c>
      <c r="AM118" s="20">
        <v>2.14</v>
      </c>
      <c r="AN118" s="19"/>
    </row>
    <row r="119" spans="1:40" x14ac:dyDescent="0.25">
      <c r="A119" s="131"/>
      <c r="B119" s="131"/>
      <c r="C119" s="132"/>
      <c r="D119" s="131" t="s">
        <v>546</v>
      </c>
      <c r="E119" s="133" t="s">
        <v>24</v>
      </c>
      <c r="F119" s="132"/>
      <c r="G119" s="132"/>
      <c r="H119" s="132"/>
      <c r="I119" s="132"/>
      <c r="J119" s="132"/>
      <c r="K119" s="132"/>
      <c r="L119" s="134"/>
      <c r="M119" s="134"/>
      <c r="N119" s="134"/>
      <c r="O119" s="134"/>
      <c r="P119" s="134"/>
      <c r="Q119" s="134"/>
      <c r="R119" s="134"/>
      <c r="S119" s="135"/>
      <c r="T119" s="134"/>
      <c r="U119" s="134"/>
      <c r="V119" s="134"/>
      <c r="W119" s="135"/>
      <c r="X119" s="134">
        <f>SUM(X117:X118)</f>
        <v>542000</v>
      </c>
      <c r="Y119" s="134">
        <f t="shared" ref="Y119:AE119" si="114">SUM(Y117:Y118)</f>
        <v>34600</v>
      </c>
      <c r="Z119" s="134">
        <f t="shared" si="105"/>
        <v>576600</v>
      </c>
      <c r="AA119" s="134">
        <f t="shared" si="114"/>
        <v>1352000</v>
      </c>
      <c r="AB119" s="134">
        <f t="shared" si="114"/>
        <v>15740</v>
      </c>
      <c r="AC119" s="134">
        <f t="shared" si="108"/>
        <v>1367740</v>
      </c>
      <c r="AD119" s="134">
        <f t="shared" si="114"/>
        <v>0</v>
      </c>
      <c r="AE119" s="134">
        <f t="shared" si="114"/>
        <v>0</v>
      </c>
      <c r="AF119" s="134">
        <f t="shared" si="106"/>
        <v>0</v>
      </c>
      <c r="AG119" s="134">
        <f>SUM(AG117:AG118)</f>
        <v>2139000</v>
      </c>
      <c r="AH119" s="134">
        <f>SUM(AH117:AH118)</f>
        <v>15020</v>
      </c>
      <c r="AI119" s="135">
        <f t="shared" si="107"/>
        <v>2154020</v>
      </c>
      <c r="AJ119" s="134"/>
      <c r="AK119" s="134"/>
      <c r="AL119" s="134"/>
      <c r="AM119" s="134"/>
      <c r="AN119" s="131"/>
    </row>
    <row r="120" spans="1:40" x14ac:dyDescent="0.25">
      <c r="A120" s="19" t="s">
        <v>472</v>
      </c>
      <c r="B120" s="19" t="s">
        <v>471</v>
      </c>
      <c r="C120" s="268" t="s">
        <v>489</v>
      </c>
      <c r="D120" s="19" t="s">
        <v>488</v>
      </c>
      <c r="E120" s="19" t="s">
        <v>63</v>
      </c>
      <c r="F120" s="268">
        <v>26.64</v>
      </c>
      <c r="G120" s="268">
        <v>1000</v>
      </c>
      <c r="H120" s="268">
        <v>1000</v>
      </c>
      <c r="I120" s="268" t="s">
        <v>12</v>
      </c>
      <c r="J120" s="268">
        <v>1000</v>
      </c>
      <c r="K120" s="268" t="s">
        <v>12</v>
      </c>
      <c r="L120" s="20">
        <v>9410</v>
      </c>
      <c r="M120" s="20">
        <v>0</v>
      </c>
      <c r="N120" s="20">
        <v>0</v>
      </c>
      <c r="O120" s="20">
        <v>0</v>
      </c>
      <c r="P120" s="20">
        <v>7060</v>
      </c>
      <c r="Q120" s="20">
        <v>0</v>
      </c>
      <c r="R120" s="20">
        <v>0</v>
      </c>
      <c r="S120" s="22">
        <v>0</v>
      </c>
      <c r="T120" s="20">
        <v>2.29</v>
      </c>
      <c r="U120" s="20">
        <v>0</v>
      </c>
      <c r="V120" s="20">
        <v>1.71</v>
      </c>
      <c r="W120" s="22">
        <v>0</v>
      </c>
      <c r="X120" s="20">
        <v>4820</v>
      </c>
      <c r="Y120" s="20">
        <v>0</v>
      </c>
      <c r="Z120" s="20">
        <f t="shared" si="105"/>
        <v>4820</v>
      </c>
      <c r="AA120" s="20">
        <v>0</v>
      </c>
      <c r="AB120" s="20">
        <v>0</v>
      </c>
      <c r="AC120" s="20">
        <f t="shared" si="108"/>
        <v>0</v>
      </c>
      <c r="AD120" s="20">
        <v>600000</v>
      </c>
      <c r="AE120" s="20">
        <v>0</v>
      </c>
      <c r="AF120" s="20">
        <f t="shared" si="106"/>
        <v>600000</v>
      </c>
      <c r="AG120" s="20">
        <v>0</v>
      </c>
      <c r="AH120" s="20">
        <v>0</v>
      </c>
      <c r="AI120" s="22">
        <f t="shared" si="107"/>
        <v>0</v>
      </c>
      <c r="AJ120" s="20">
        <v>0.41</v>
      </c>
      <c r="AK120" s="20">
        <v>0</v>
      </c>
      <c r="AL120" s="20">
        <v>3.59</v>
      </c>
      <c r="AM120" s="20">
        <v>0</v>
      </c>
      <c r="AN120" s="19"/>
    </row>
    <row r="121" spans="1:40" x14ac:dyDescent="0.25">
      <c r="A121" s="19" t="s">
        <v>472</v>
      </c>
      <c r="B121" s="19" t="s">
        <v>471</v>
      </c>
      <c r="C121" s="268" t="s">
        <v>487</v>
      </c>
      <c r="D121" s="19" t="s">
        <v>486</v>
      </c>
      <c r="E121" s="19" t="s">
        <v>63</v>
      </c>
      <c r="F121" s="268">
        <v>29.08</v>
      </c>
      <c r="G121" s="268">
        <v>1000</v>
      </c>
      <c r="H121" s="268">
        <v>1000</v>
      </c>
      <c r="I121" s="268" t="s">
        <v>12</v>
      </c>
      <c r="J121" s="268" t="s">
        <v>12</v>
      </c>
      <c r="K121" s="268" t="s">
        <v>12</v>
      </c>
      <c r="L121" s="20">
        <v>4440</v>
      </c>
      <c r="M121" s="20">
        <v>681000</v>
      </c>
      <c r="N121" s="20">
        <v>0</v>
      </c>
      <c r="O121" s="20">
        <v>797000</v>
      </c>
      <c r="P121" s="20">
        <v>0</v>
      </c>
      <c r="Q121" s="20">
        <v>81900</v>
      </c>
      <c r="R121" s="20">
        <v>0</v>
      </c>
      <c r="S121" s="22">
        <v>284000</v>
      </c>
      <c r="T121" s="20">
        <v>4</v>
      </c>
      <c r="U121" s="20">
        <v>0</v>
      </c>
      <c r="V121" s="20">
        <v>0</v>
      </c>
      <c r="W121" s="22">
        <v>0</v>
      </c>
      <c r="X121" s="20">
        <v>2280</v>
      </c>
      <c r="Y121" s="20">
        <v>348000</v>
      </c>
      <c r="Z121" s="20">
        <f t="shared" si="105"/>
        <v>350280</v>
      </c>
      <c r="AA121" s="20">
        <v>0</v>
      </c>
      <c r="AB121" s="20">
        <v>797000</v>
      </c>
      <c r="AC121" s="20">
        <f t="shared" si="108"/>
        <v>797000</v>
      </c>
      <c r="AD121" s="20">
        <v>0</v>
      </c>
      <c r="AE121" s="20">
        <v>6960000</v>
      </c>
      <c r="AF121" s="20">
        <f t="shared" si="106"/>
        <v>6960000</v>
      </c>
      <c r="AG121" s="20">
        <v>0</v>
      </c>
      <c r="AH121" s="20">
        <v>264000</v>
      </c>
      <c r="AI121" s="22">
        <f t="shared" si="107"/>
        <v>264000</v>
      </c>
      <c r="AJ121" s="20">
        <v>4</v>
      </c>
      <c r="AK121" s="20">
        <v>0</v>
      </c>
      <c r="AL121" s="20">
        <v>0</v>
      </c>
      <c r="AM121" s="20">
        <v>0</v>
      </c>
      <c r="AN121" s="19"/>
    </row>
    <row r="122" spans="1:40" x14ac:dyDescent="0.25">
      <c r="A122" s="19" t="s">
        <v>109</v>
      </c>
      <c r="B122" s="19" t="s">
        <v>110</v>
      </c>
      <c r="C122" s="268" t="s">
        <v>485</v>
      </c>
      <c r="D122" s="19" t="s">
        <v>484</v>
      </c>
      <c r="E122" s="19" t="s">
        <v>63</v>
      </c>
      <c r="F122" s="268">
        <v>39.26</v>
      </c>
      <c r="G122" s="268">
        <v>1000</v>
      </c>
      <c r="H122" s="268" t="s">
        <v>12</v>
      </c>
      <c r="I122" s="268">
        <v>1000</v>
      </c>
      <c r="J122" s="268">
        <v>1000</v>
      </c>
      <c r="K122" s="268" t="s">
        <v>12</v>
      </c>
      <c r="L122" s="20">
        <v>1850000</v>
      </c>
      <c r="M122" s="20">
        <v>3670000</v>
      </c>
      <c r="N122" s="20">
        <v>752000</v>
      </c>
      <c r="O122" s="20">
        <v>2350000</v>
      </c>
      <c r="P122" s="20">
        <v>270000</v>
      </c>
      <c r="Q122" s="20">
        <v>499000</v>
      </c>
      <c r="R122" s="20">
        <v>0</v>
      </c>
      <c r="S122" s="22">
        <v>740000</v>
      </c>
      <c r="T122" s="20">
        <v>2.58</v>
      </c>
      <c r="U122" s="20">
        <v>1.05</v>
      </c>
      <c r="V122" s="20">
        <v>0.376</v>
      </c>
      <c r="W122" s="22">
        <v>0</v>
      </c>
      <c r="X122" s="20">
        <v>1370000</v>
      </c>
      <c r="Y122" s="20">
        <v>2710000</v>
      </c>
      <c r="Z122" s="20">
        <f t="shared" si="105"/>
        <v>4080000</v>
      </c>
      <c r="AA122" s="20">
        <v>752000</v>
      </c>
      <c r="AB122" s="20">
        <v>2350000</v>
      </c>
      <c r="AC122" s="20">
        <f t="shared" si="108"/>
        <v>3102000</v>
      </c>
      <c r="AD122" s="20">
        <v>1150000</v>
      </c>
      <c r="AE122" s="20">
        <v>2140000</v>
      </c>
      <c r="AF122" s="20">
        <f t="shared" si="106"/>
        <v>3290000</v>
      </c>
      <c r="AG122" s="20">
        <v>0</v>
      </c>
      <c r="AH122" s="20">
        <v>1190000</v>
      </c>
      <c r="AI122" s="22">
        <f t="shared" si="107"/>
        <v>1190000</v>
      </c>
      <c r="AJ122" s="20">
        <v>1.28</v>
      </c>
      <c r="AK122" s="20">
        <v>0.53</v>
      </c>
      <c r="AL122" s="20">
        <v>2.19</v>
      </c>
      <c r="AM122" s="20">
        <v>0</v>
      </c>
      <c r="AN122" s="19"/>
    </row>
    <row r="123" spans="1:40" x14ac:dyDescent="0.25">
      <c r="A123" s="19" t="s">
        <v>7</v>
      </c>
      <c r="B123" s="19" t="s">
        <v>8</v>
      </c>
      <c r="C123" s="268" t="s">
        <v>16</v>
      </c>
      <c r="D123" s="19" t="s">
        <v>17</v>
      </c>
      <c r="E123" s="19" t="s">
        <v>63</v>
      </c>
      <c r="F123" s="268">
        <v>55.3</v>
      </c>
      <c r="G123" s="268">
        <v>31.92</v>
      </c>
      <c r="H123" s="268" t="s">
        <v>12</v>
      </c>
      <c r="I123" s="268" t="s">
        <v>12</v>
      </c>
      <c r="J123" s="268" t="s">
        <v>12</v>
      </c>
      <c r="K123" s="268">
        <v>31.92</v>
      </c>
      <c r="L123" s="20">
        <v>3670000</v>
      </c>
      <c r="M123" s="20">
        <v>5640000</v>
      </c>
      <c r="N123" s="20">
        <v>1700000</v>
      </c>
      <c r="O123" s="20">
        <v>2930000</v>
      </c>
      <c r="P123" s="20">
        <v>-1</v>
      </c>
      <c r="Q123" s="20">
        <v>397000</v>
      </c>
      <c r="R123" s="20">
        <v>900000</v>
      </c>
      <c r="S123" s="22">
        <v>3570000</v>
      </c>
      <c r="T123" s="20">
        <v>1.75</v>
      </c>
      <c r="U123" s="20">
        <v>0.81499999999999995</v>
      </c>
      <c r="V123" s="20">
        <v>-1</v>
      </c>
      <c r="W123" s="22">
        <v>0.43</v>
      </c>
      <c r="X123" s="20">
        <v>3620000</v>
      </c>
      <c r="Y123" s="20">
        <v>5560000</v>
      </c>
      <c r="Z123" s="20">
        <f t="shared" si="105"/>
        <v>9180000</v>
      </c>
      <c r="AA123" s="20">
        <v>1700000</v>
      </c>
      <c r="AB123" s="20">
        <v>2930000</v>
      </c>
      <c r="AC123" s="20">
        <f t="shared" si="108"/>
        <v>4630000</v>
      </c>
      <c r="AD123" s="20">
        <v>-11.5</v>
      </c>
      <c r="AE123" s="20">
        <v>4580000</v>
      </c>
      <c r="AF123" s="20">
        <f t="shared" si="106"/>
        <v>4579988.5</v>
      </c>
      <c r="AG123" s="20">
        <v>1470000</v>
      </c>
      <c r="AH123" s="20">
        <v>5850000</v>
      </c>
      <c r="AI123" s="22">
        <f t="shared" si="107"/>
        <v>7320000</v>
      </c>
      <c r="AJ123" s="20">
        <v>1.6</v>
      </c>
      <c r="AK123" s="20">
        <v>0.752</v>
      </c>
      <c r="AL123" s="20">
        <v>-1</v>
      </c>
      <c r="AM123" s="20">
        <v>0.65</v>
      </c>
      <c r="AN123" s="19"/>
    </row>
    <row r="124" spans="1:40" x14ac:dyDescent="0.25">
      <c r="A124" s="19" t="s">
        <v>7</v>
      </c>
      <c r="B124" s="19" t="s">
        <v>8</v>
      </c>
      <c r="C124" s="268" t="s">
        <v>483</v>
      </c>
      <c r="D124" s="19" t="s">
        <v>357</v>
      </c>
      <c r="E124" s="19" t="s">
        <v>63</v>
      </c>
      <c r="F124" s="268">
        <v>46.22</v>
      </c>
      <c r="G124" s="268">
        <v>1000</v>
      </c>
      <c r="H124" s="268" t="s">
        <v>12</v>
      </c>
      <c r="I124" s="268">
        <v>1000</v>
      </c>
      <c r="J124" s="268" t="s">
        <v>12</v>
      </c>
      <c r="K124" s="268" t="s">
        <v>12</v>
      </c>
      <c r="L124" s="20">
        <v>69200</v>
      </c>
      <c r="M124" s="20">
        <v>4350000</v>
      </c>
      <c r="N124" s="20">
        <v>24800</v>
      </c>
      <c r="O124" s="20">
        <v>2740000</v>
      </c>
      <c r="P124" s="20">
        <v>2240</v>
      </c>
      <c r="Q124" s="20">
        <v>321000</v>
      </c>
      <c r="R124" s="20">
        <v>6370</v>
      </c>
      <c r="S124" s="22">
        <v>657000</v>
      </c>
      <c r="T124" s="20">
        <v>2.7</v>
      </c>
      <c r="U124" s="20">
        <v>0.96599999999999997</v>
      </c>
      <c r="V124" s="20">
        <v>8.7400000000000005E-2</v>
      </c>
      <c r="W124" s="22">
        <v>0.249</v>
      </c>
      <c r="X124" s="20">
        <v>68200</v>
      </c>
      <c r="Y124" s="20">
        <v>4290000</v>
      </c>
      <c r="Z124" s="20">
        <f t="shared" si="105"/>
        <v>4358200</v>
      </c>
      <c r="AA124" s="20">
        <v>24800</v>
      </c>
      <c r="AB124" s="20">
        <v>2740000</v>
      </c>
      <c r="AC124" s="20">
        <f t="shared" si="108"/>
        <v>2764800</v>
      </c>
      <c r="AD124" s="20">
        <v>25800</v>
      </c>
      <c r="AE124" s="20">
        <v>3690000</v>
      </c>
      <c r="AF124" s="20">
        <f t="shared" si="106"/>
        <v>3715800</v>
      </c>
      <c r="AG124" s="20">
        <v>10400</v>
      </c>
      <c r="AH124" s="20">
        <v>1070000</v>
      </c>
      <c r="AI124" s="22">
        <f t="shared" si="107"/>
        <v>1080400</v>
      </c>
      <c r="AJ124" s="20">
        <v>2.11</v>
      </c>
      <c r="AK124" s="20">
        <v>0.76700000000000002</v>
      </c>
      <c r="AL124" s="20">
        <v>0.79900000000000004</v>
      </c>
      <c r="AM124" s="20">
        <v>0.32300000000000001</v>
      </c>
      <c r="AN124" s="19"/>
    </row>
    <row r="125" spans="1:40" x14ac:dyDescent="0.25">
      <c r="A125" s="19" t="s">
        <v>37</v>
      </c>
      <c r="B125" s="19" t="s">
        <v>38</v>
      </c>
      <c r="C125" s="268" t="s">
        <v>360</v>
      </c>
      <c r="D125" s="19" t="s">
        <v>359</v>
      </c>
      <c r="E125" s="19" t="s">
        <v>63</v>
      </c>
      <c r="F125" s="268">
        <v>61.8</v>
      </c>
      <c r="G125" s="268">
        <v>164.65</v>
      </c>
      <c r="H125" s="268" t="s">
        <v>12</v>
      </c>
      <c r="I125" s="268">
        <v>164.65</v>
      </c>
      <c r="J125" s="268">
        <v>58.09</v>
      </c>
      <c r="K125" s="268" t="s">
        <v>12</v>
      </c>
      <c r="L125" s="20">
        <v>91500</v>
      </c>
      <c r="M125" s="20">
        <v>6120000</v>
      </c>
      <c r="N125" s="20">
        <v>116000</v>
      </c>
      <c r="O125" s="20">
        <v>5340000</v>
      </c>
      <c r="P125" s="20">
        <v>-1</v>
      </c>
      <c r="Q125" s="20">
        <v>1670000</v>
      </c>
      <c r="R125" s="20">
        <v>86300</v>
      </c>
      <c r="S125" s="22">
        <v>4360000</v>
      </c>
      <c r="T125" s="20">
        <v>0.93300000000000005</v>
      </c>
      <c r="U125" s="20">
        <v>1.19</v>
      </c>
      <c r="V125" s="20">
        <v>-1</v>
      </c>
      <c r="W125" s="22">
        <v>0.88</v>
      </c>
      <c r="X125" s="20">
        <v>52800</v>
      </c>
      <c r="Y125" s="20">
        <v>3530000</v>
      </c>
      <c r="Z125" s="20">
        <f t="shared" si="105"/>
        <v>3582800</v>
      </c>
      <c r="AA125" s="20">
        <v>116000</v>
      </c>
      <c r="AB125" s="20">
        <v>5340000</v>
      </c>
      <c r="AC125" s="20">
        <f t="shared" si="108"/>
        <v>5456000</v>
      </c>
      <c r="AD125" s="20">
        <v>-3.45</v>
      </c>
      <c r="AE125" s="20">
        <v>5750000</v>
      </c>
      <c r="AF125" s="20">
        <f t="shared" si="106"/>
        <v>5749996.5499999998</v>
      </c>
      <c r="AG125" s="20">
        <v>117000</v>
      </c>
      <c r="AH125" s="20">
        <v>5920000</v>
      </c>
      <c r="AI125" s="22">
        <f t="shared" si="107"/>
        <v>6037000</v>
      </c>
      <c r="AJ125" s="20">
        <v>0.77800000000000002</v>
      </c>
      <c r="AK125" s="20">
        <v>1</v>
      </c>
      <c r="AL125" s="20">
        <v>-1</v>
      </c>
      <c r="AM125" s="20">
        <v>1.22</v>
      </c>
      <c r="AN125" s="19"/>
    </row>
    <row r="126" spans="1:40" x14ac:dyDescent="0.25">
      <c r="A126" s="19" t="s">
        <v>37</v>
      </c>
      <c r="B126" s="19" t="s">
        <v>38</v>
      </c>
      <c r="C126" s="268" t="s">
        <v>358</v>
      </c>
      <c r="D126" s="19" t="s">
        <v>357</v>
      </c>
      <c r="E126" s="19" t="s">
        <v>63</v>
      </c>
      <c r="F126" s="268">
        <v>46.22</v>
      </c>
      <c r="G126" s="268">
        <v>1000</v>
      </c>
      <c r="H126" s="268" t="s">
        <v>12</v>
      </c>
      <c r="I126" s="268">
        <v>1000</v>
      </c>
      <c r="J126" s="268" t="s">
        <v>12</v>
      </c>
      <c r="K126" s="268" t="s">
        <v>12</v>
      </c>
      <c r="L126" s="20">
        <v>69200</v>
      </c>
      <c r="M126" s="20">
        <v>4350000</v>
      </c>
      <c r="N126" s="20">
        <v>24800</v>
      </c>
      <c r="O126" s="20">
        <v>2740000</v>
      </c>
      <c r="P126" s="20">
        <v>2240</v>
      </c>
      <c r="Q126" s="20">
        <v>321000</v>
      </c>
      <c r="R126" s="20">
        <v>6370</v>
      </c>
      <c r="S126" s="22">
        <v>657000</v>
      </c>
      <c r="T126" s="20">
        <v>2.7</v>
      </c>
      <c r="U126" s="20">
        <v>0.96599999999999997</v>
      </c>
      <c r="V126" s="20">
        <v>8.7400000000000005E-2</v>
      </c>
      <c r="W126" s="22">
        <v>0.249</v>
      </c>
      <c r="X126" s="20">
        <v>39900</v>
      </c>
      <c r="Y126" s="20">
        <v>2510000</v>
      </c>
      <c r="Z126" s="20">
        <f t="shared" si="105"/>
        <v>2549900</v>
      </c>
      <c r="AA126" s="20">
        <v>24800</v>
      </c>
      <c r="AB126" s="20">
        <v>2740000</v>
      </c>
      <c r="AC126" s="20">
        <f t="shared" si="108"/>
        <v>2764800</v>
      </c>
      <c r="AD126" s="20">
        <v>7720</v>
      </c>
      <c r="AE126" s="20">
        <v>1110000</v>
      </c>
      <c r="AF126" s="20">
        <f t="shared" si="106"/>
        <v>1117720</v>
      </c>
      <c r="AG126" s="20">
        <v>8650</v>
      </c>
      <c r="AH126" s="20">
        <v>892000</v>
      </c>
      <c r="AI126" s="22">
        <f t="shared" si="107"/>
        <v>900650</v>
      </c>
      <c r="AJ126" s="20">
        <v>2.11</v>
      </c>
      <c r="AK126" s="20">
        <v>0.76700000000000002</v>
      </c>
      <c r="AL126" s="20">
        <v>0.79900000000000004</v>
      </c>
      <c r="AM126" s="20">
        <v>0.32300000000000001</v>
      </c>
      <c r="AN126" s="19"/>
    </row>
    <row r="127" spans="1:40" x14ac:dyDescent="0.25">
      <c r="A127" s="19" t="s">
        <v>118</v>
      </c>
      <c r="B127" s="19" t="s">
        <v>119</v>
      </c>
      <c r="C127" s="268" t="s">
        <v>482</v>
      </c>
      <c r="D127" s="19" t="s">
        <v>481</v>
      </c>
      <c r="E127" s="19" t="s">
        <v>63</v>
      </c>
      <c r="F127" s="268">
        <v>39.26</v>
      </c>
      <c r="G127" s="268">
        <v>1000</v>
      </c>
      <c r="H127" s="268" t="s">
        <v>12</v>
      </c>
      <c r="I127" s="268">
        <v>1000</v>
      </c>
      <c r="J127" s="268">
        <v>1000</v>
      </c>
      <c r="K127" s="268" t="s">
        <v>12</v>
      </c>
      <c r="L127" s="20">
        <v>1850000</v>
      </c>
      <c r="M127" s="20">
        <v>2080000</v>
      </c>
      <c r="N127" s="20">
        <v>752000</v>
      </c>
      <c r="O127" s="20">
        <v>1410000</v>
      </c>
      <c r="P127" s="20">
        <v>270000</v>
      </c>
      <c r="Q127" s="20">
        <v>399000</v>
      </c>
      <c r="R127" s="20">
        <v>0</v>
      </c>
      <c r="S127" s="22">
        <v>232000</v>
      </c>
      <c r="T127" s="20">
        <v>2.58</v>
      </c>
      <c r="U127" s="20">
        <v>1.05</v>
      </c>
      <c r="V127" s="20">
        <v>0.376</v>
      </c>
      <c r="W127" s="22">
        <v>0</v>
      </c>
      <c r="X127" s="20">
        <v>777000</v>
      </c>
      <c r="Y127" s="20">
        <v>874000</v>
      </c>
      <c r="Z127" s="20">
        <f t="shared" si="105"/>
        <v>1651000</v>
      </c>
      <c r="AA127" s="20">
        <v>752000</v>
      </c>
      <c r="AB127" s="20">
        <v>1410000</v>
      </c>
      <c r="AC127" s="20">
        <f t="shared" si="108"/>
        <v>2162000</v>
      </c>
      <c r="AD127" s="20">
        <v>791000</v>
      </c>
      <c r="AE127" s="20">
        <v>1170000</v>
      </c>
      <c r="AF127" s="20">
        <f t="shared" si="106"/>
        <v>1961000</v>
      </c>
      <c r="AG127" s="20">
        <v>0</v>
      </c>
      <c r="AH127" s="20">
        <v>201000</v>
      </c>
      <c r="AI127" s="22">
        <f t="shared" si="107"/>
        <v>201000</v>
      </c>
      <c r="AJ127" s="20">
        <v>1.28</v>
      </c>
      <c r="AK127" s="20">
        <v>0.53</v>
      </c>
      <c r="AL127" s="20">
        <v>2.19</v>
      </c>
      <c r="AM127" s="20">
        <v>0</v>
      </c>
      <c r="AN127" s="19"/>
    </row>
    <row r="128" spans="1:40" x14ac:dyDescent="0.25">
      <c r="A128" s="19" t="s">
        <v>180</v>
      </c>
      <c r="B128" s="19" t="s">
        <v>344</v>
      </c>
      <c r="C128" s="268" t="s">
        <v>343</v>
      </c>
      <c r="D128" s="19" t="s">
        <v>342</v>
      </c>
      <c r="E128" s="19" t="s">
        <v>63</v>
      </c>
      <c r="F128" s="268">
        <v>25.27</v>
      </c>
      <c r="G128" s="268">
        <v>23.69</v>
      </c>
      <c r="H128" s="268">
        <v>23.69</v>
      </c>
      <c r="I128" s="268" t="s">
        <v>12</v>
      </c>
      <c r="J128" s="268" t="s">
        <v>12</v>
      </c>
      <c r="K128" s="268" t="s">
        <v>12</v>
      </c>
      <c r="L128" s="20">
        <v>12600</v>
      </c>
      <c r="M128" s="20">
        <v>95000</v>
      </c>
      <c r="N128" s="20">
        <v>22000</v>
      </c>
      <c r="O128" s="20">
        <v>0</v>
      </c>
      <c r="P128" s="20">
        <v>0</v>
      </c>
      <c r="Q128" s="20">
        <v>2120</v>
      </c>
      <c r="R128" s="20">
        <v>2540</v>
      </c>
      <c r="S128" s="22">
        <v>0</v>
      </c>
      <c r="T128" s="20">
        <v>1.36</v>
      </c>
      <c r="U128" s="20">
        <v>2.37</v>
      </c>
      <c r="V128" s="20">
        <v>0</v>
      </c>
      <c r="W128" s="22">
        <v>0.27400000000000002</v>
      </c>
      <c r="X128" s="20">
        <v>12600</v>
      </c>
      <c r="Y128" s="20">
        <v>95000</v>
      </c>
      <c r="Z128" s="20">
        <f t="shared" si="105"/>
        <v>107600</v>
      </c>
      <c r="AA128" s="20">
        <v>5620000</v>
      </c>
      <c r="AB128" s="20">
        <v>0</v>
      </c>
      <c r="AC128" s="20">
        <f t="shared" si="108"/>
        <v>5620000</v>
      </c>
      <c r="AD128" s="20">
        <v>0</v>
      </c>
      <c r="AE128" s="20">
        <v>542000</v>
      </c>
      <c r="AF128" s="20">
        <f t="shared" si="106"/>
        <v>542000</v>
      </c>
      <c r="AG128" s="20">
        <v>650000</v>
      </c>
      <c r="AH128" s="20">
        <v>0</v>
      </c>
      <c r="AI128" s="22">
        <f t="shared" si="107"/>
        <v>650000</v>
      </c>
      <c r="AJ128" s="20">
        <v>1.29</v>
      </c>
      <c r="AK128" s="20">
        <v>2.2799999999999998</v>
      </c>
      <c r="AL128" s="20">
        <v>0</v>
      </c>
      <c r="AM128" s="20">
        <v>0.43099999999999999</v>
      </c>
      <c r="AN128" s="19"/>
    </row>
    <row r="129" spans="1:40" x14ac:dyDescent="0.25">
      <c r="A129" s="19" t="s">
        <v>480</v>
      </c>
      <c r="B129" s="19" t="s">
        <v>479</v>
      </c>
      <c r="C129" s="268" t="s">
        <v>478</v>
      </c>
      <c r="D129" s="19" t="s">
        <v>477</v>
      </c>
      <c r="E129" s="19" t="s">
        <v>63</v>
      </c>
      <c r="F129" s="268">
        <v>25.27</v>
      </c>
      <c r="G129" s="268">
        <v>23.69</v>
      </c>
      <c r="H129" s="268">
        <v>23.69</v>
      </c>
      <c r="I129" s="268" t="s">
        <v>12</v>
      </c>
      <c r="J129" s="268" t="s">
        <v>12</v>
      </c>
      <c r="K129" s="268" t="s">
        <v>12</v>
      </c>
      <c r="L129" s="20">
        <v>12600</v>
      </c>
      <c r="M129" s="20">
        <v>95000</v>
      </c>
      <c r="N129" s="20">
        <v>22000</v>
      </c>
      <c r="O129" s="20">
        <v>0</v>
      </c>
      <c r="P129" s="20">
        <v>0</v>
      </c>
      <c r="Q129" s="20">
        <v>2120</v>
      </c>
      <c r="R129" s="20">
        <v>2540</v>
      </c>
      <c r="S129" s="22">
        <v>0</v>
      </c>
      <c r="T129" s="20">
        <v>1.36</v>
      </c>
      <c r="U129" s="20">
        <v>2.37</v>
      </c>
      <c r="V129" s="20">
        <v>0</v>
      </c>
      <c r="W129" s="22">
        <v>0.27400000000000002</v>
      </c>
      <c r="X129" s="20">
        <v>6470</v>
      </c>
      <c r="Y129" s="20">
        <v>48600</v>
      </c>
      <c r="Z129" s="20">
        <f t="shared" si="105"/>
        <v>55070</v>
      </c>
      <c r="AA129" s="20">
        <v>22000</v>
      </c>
      <c r="AB129" s="20">
        <v>0</v>
      </c>
      <c r="AC129" s="20">
        <f t="shared" si="108"/>
        <v>22000</v>
      </c>
      <c r="AD129" s="20">
        <v>0</v>
      </c>
      <c r="AE129" s="20">
        <v>10400</v>
      </c>
      <c r="AF129" s="20">
        <f t="shared" si="106"/>
        <v>10400</v>
      </c>
      <c r="AG129" s="20">
        <v>650000</v>
      </c>
      <c r="AH129" s="20">
        <v>0</v>
      </c>
      <c r="AI129" s="22">
        <f t="shared" si="107"/>
        <v>650000</v>
      </c>
      <c r="AJ129" s="20">
        <v>1.29</v>
      </c>
      <c r="AK129" s="20">
        <v>2.2799999999999998</v>
      </c>
      <c r="AL129" s="20">
        <v>0</v>
      </c>
      <c r="AM129" s="20">
        <v>0.43099999999999999</v>
      </c>
      <c r="AN129" s="19"/>
    </row>
    <row r="130" spans="1:40" x14ac:dyDescent="0.25">
      <c r="A130" s="128"/>
      <c r="B130" s="128"/>
      <c r="C130" s="310"/>
      <c r="D130" s="128" t="s">
        <v>546</v>
      </c>
      <c r="E130" s="128" t="s">
        <v>63</v>
      </c>
      <c r="F130" s="310"/>
      <c r="G130" s="310"/>
      <c r="H130" s="310"/>
      <c r="I130" s="310"/>
      <c r="J130" s="310"/>
      <c r="K130" s="310"/>
      <c r="L130" s="65"/>
      <c r="M130" s="65"/>
      <c r="N130" s="65"/>
      <c r="O130" s="65"/>
      <c r="P130" s="65"/>
      <c r="Q130" s="65"/>
      <c r="R130" s="65"/>
      <c r="S130" s="130"/>
      <c r="T130" s="65"/>
      <c r="U130" s="65"/>
      <c r="V130" s="65"/>
      <c r="W130" s="130"/>
      <c r="X130" s="65">
        <f>SUM(X120:X129)</f>
        <v>5954070</v>
      </c>
      <c r="Y130" s="65">
        <f t="shared" ref="Y130:AD130" si="115">SUM(Y120:Y129)</f>
        <v>19965600</v>
      </c>
      <c r="Z130" s="65">
        <f t="shared" si="105"/>
        <v>25919670</v>
      </c>
      <c r="AA130" s="65">
        <f t="shared" si="115"/>
        <v>9011600</v>
      </c>
      <c r="AB130" s="65">
        <f t="shared" si="115"/>
        <v>18307000</v>
      </c>
      <c r="AC130" s="65">
        <f t="shared" si="108"/>
        <v>27318600</v>
      </c>
      <c r="AD130" s="65">
        <f t="shared" si="115"/>
        <v>2574505.0499999998</v>
      </c>
      <c r="AE130" s="65">
        <f>SUM(AE120:AE129)</f>
        <v>25952400</v>
      </c>
      <c r="AF130" s="65">
        <f t="shared" si="106"/>
        <v>28526905.050000001</v>
      </c>
      <c r="AG130" s="65">
        <f>SUM(AG120:AG129)</f>
        <v>2906050</v>
      </c>
      <c r="AH130" s="65">
        <f>SUM(AH120:AH129)</f>
        <v>15387000</v>
      </c>
      <c r="AI130" s="130">
        <f t="shared" si="107"/>
        <v>18293050</v>
      </c>
      <c r="AJ130" s="65"/>
      <c r="AK130" s="65"/>
      <c r="AL130" s="65"/>
      <c r="AM130" s="65"/>
      <c r="AN130" s="128"/>
    </row>
    <row r="131" spans="1:40" x14ac:dyDescent="0.25">
      <c r="A131" s="19" t="s">
        <v>472</v>
      </c>
      <c r="B131" s="19" t="s">
        <v>471</v>
      </c>
      <c r="C131" s="268" t="s">
        <v>476</v>
      </c>
      <c r="D131" s="19" t="s">
        <v>475</v>
      </c>
      <c r="E131" s="19" t="s">
        <v>177</v>
      </c>
      <c r="F131" s="268">
        <v>48.12</v>
      </c>
      <c r="G131" s="268">
        <v>40</v>
      </c>
      <c r="H131" s="268">
        <v>40</v>
      </c>
      <c r="I131" s="268" t="s">
        <v>12</v>
      </c>
      <c r="J131" s="268" t="s">
        <v>12</v>
      </c>
      <c r="K131" s="268" t="s">
        <v>12</v>
      </c>
      <c r="L131" s="20">
        <v>557000</v>
      </c>
      <c r="M131" s="20">
        <v>7960000</v>
      </c>
      <c r="N131" s="20">
        <v>845000</v>
      </c>
      <c r="O131" s="20">
        <v>4950000</v>
      </c>
      <c r="P131" s="20">
        <v>-1</v>
      </c>
      <c r="Q131" s="20">
        <v>187000</v>
      </c>
      <c r="R131" s="20">
        <v>229000</v>
      </c>
      <c r="S131" s="22">
        <v>3940000</v>
      </c>
      <c r="T131" s="20">
        <v>1.02</v>
      </c>
      <c r="U131" s="20">
        <v>1.55</v>
      </c>
      <c r="V131" s="20">
        <v>-1</v>
      </c>
      <c r="W131" s="22">
        <v>0.42099999999999999</v>
      </c>
      <c r="X131" s="20">
        <v>285000</v>
      </c>
      <c r="Y131" s="20">
        <v>4080000</v>
      </c>
      <c r="Z131" s="20">
        <f t="shared" si="105"/>
        <v>4365000</v>
      </c>
      <c r="AA131" s="20">
        <v>845000</v>
      </c>
      <c r="AB131" s="20">
        <v>4950000</v>
      </c>
      <c r="AC131" s="20">
        <f t="shared" si="108"/>
        <v>5795000</v>
      </c>
      <c r="AD131" s="20">
        <v>-85</v>
      </c>
      <c r="AE131" s="20">
        <v>15900000</v>
      </c>
      <c r="AF131" s="20">
        <f t="shared" si="106"/>
        <v>15899915</v>
      </c>
      <c r="AG131" s="20">
        <v>213000</v>
      </c>
      <c r="AH131" s="20">
        <v>3660000</v>
      </c>
      <c r="AI131" s="22">
        <f t="shared" si="107"/>
        <v>3873000</v>
      </c>
      <c r="AJ131" s="20">
        <v>0.93100000000000005</v>
      </c>
      <c r="AK131" s="20">
        <v>1.43</v>
      </c>
      <c r="AL131" s="20">
        <v>-1</v>
      </c>
      <c r="AM131" s="20">
        <v>0.63600000000000001</v>
      </c>
      <c r="AN131" s="19"/>
    </row>
    <row r="132" spans="1:40" x14ac:dyDescent="0.25">
      <c r="A132" s="19" t="s">
        <v>472</v>
      </c>
      <c r="B132" s="19" t="s">
        <v>471</v>
      </c>
      <c r="C132" s="268" t="s">
        <v>474</v>
      </c>
      <c r="D132" s="19" t="s">
        <v>473</v>
      </c>
      <c r="E132" s="19" t="s">
        <v>177</v>
      </c>
      <c r="F132" s="268">
        <v>26.7</v>
      </c>
      <c r="G132" s="268">
        <v>30.83</v>
      </c>
      <c r="H132" s="268">
        <v>30.83</v>
      </c>
      <c r="I132" s="268" t="s">
        <v>12</v>
      </c>
      <c r="J132" s="268" t="s">
        <v>12</v>
      </c>
      <c r="K132" s="268" t="s">
        <v>12</v>
      </c>
      <c r="L132" s="20">
        <v>242000</v>
      </c>
      <c r="M132" s="20">
        <v>4530</v>
      </c>
      <c r="N132" s="20">
        <v>173000</v>
      </c>
      <c r="O132" s="20">
        <v>0</v>
      </c>
      <c r="P132" s="20">
        <v>-1</v>
      </c>
      <c r="Q132" s="20">
        <v>0</v>
      </c>
      <c r="R132" s="20">
        <v>152000</v>
      </c>
      <c r="S132" s="22">
        <v>1130</v>
      </c>
      <c r="T132" s="20">
        <v>1.28</v>
      </c>
      <c r="U132" s="20">
        <v>0.91400000000000003</v>
      </c>
      <c r="V132" s="20">
        <v>-1</v>
      </c>
      <c r="W132" s="22">
        <v>0.80600000000000005</v>
      </c>
      <c r="X132" s="20">
        <v>124000</v>
      </c>
      <c r="Y132" s="20">
        <v>2320</v>
      </c>
      <c r="Z132" s="20">
        <f t="shared" si="105"/>
        <v>126320</v>
      </c>
      <c r="AA132" s="20">
        <v>173000</v>
      </c>
      <c r="AB132" s="20">
        <v>0</v>
      </c>
      <c r="AC132" s="20">
        <f t="shared" si="108"/>
        <v>173000</v>
      </c>
      <c r="AD132" s="20">
        <v>-85</v>
      </c>
      <c r="AE132" s="20">
        <v>0</v>
      </c>
      <c r="AF132" s="20">
        <f t="shared" si="106"/>
        <v>-85</v>
      </c>
      <c r="AG132" s="20">
        <v>141000</v>
      </c>
      <c r="AH132" s="20">
        <v>1050</v>
      </c>
      <c r="AI132" s="22">
        <f t="shared" si="107"/>
        <v>142050</v>
      </c>
      <c r="AJ132" s="20">
        <v>1.08</v>
      </c>
      <c r="AK132" s="20">
        <v>0.78500000000000003</v>
      </c>
      <c r="AL132" s="20">
        <v>-1</v>
      </c>
      <c r="AM132" s="20">
        <v>1.1299999999999999</v>
      </c>
      <c r="AN132" s="19"/>
    </row>
    <row r="133" spans="1:40" x14ac:dyDescent="0.25">
      <c r="A133" s="19" t="s">
        <v>472</v>
      </c>
      <c r="B133" s="19" t="s">
        <v>471</v>
      </c>
      <c r="C133" s="268" t="s">
        <v>470</v>
      </c>
      <c r="D133" s="19" t="s">
        <v>469</v>
      </c>
      <c r="E133" s="19" t="s">
        <v>177</v>
      </c>
      <c r="F133" s="268">
        <v>43.09</v>
      </c>
      <c r="G133" s="268">
        <v>49.78</v>
      </c>
      <c r="H133" s="268">
        <v>49.78</v>
      </c>
      <c r="I133" s="268" t="s">
        <v>12</v>
      </c>
      <c r="J133" s="268" t="s">
        <v>12</v>
      </c>
      <c r="K133" s="268" t="s">
        <v>12</v>
      </c>
      <c r="L133" s="20">
        <v>15300</v>
      </c>
      <c r="M133" s="20">
        <v>3150000</v>
      </c>
      <c r="N133" s="20">
        <v>3790</v>
      </c>
      <c r="O133" s="20">
        <v>1160000</v>
      </c>
      <c r="P133" s="20">
        <v>11800</v>
      </c>
      <c r="Q133" s="20">
        <v>231000</v>
      </c>
      <c r="R133" s="20">
        <v>0</v>
      </c>
      <c r="S133" s="22">
        <v>446000</v>
      </c>
      <c r="T133" s="20">
        <v>1.98</v>
      </c>
      <c r="U133" s="20">
        <v>0.49099999999999999</v>
      </c>
      <c r="V133" s="20">
        <v>1.53</v>
      </c>
      <c r="W133" s="22">
        <v>0</v>
      </c>
      <c r="X133" s="20">
        <v>7830</v>
      </c>
      <c r="Y133" s="20">
        <v>1610000</v>
      </c>
      <c r="Z133" s="20">
        <f t="shared" si="105"/>
        <v>1617830</v>
      </c>
      <c r="AA133" s="20">
        <v>3790</v>
      </c>
      <c r="AB133" s="20">
        <v>1160000</v>
      </c>
      <c r="AC133" s="20">
        <f t="shared" si="108"/>
        <v>1163790</v>
      </c>
      <c r="AD133" s="20">
        <v>1000000</v>
      </c>
      <c r="AE133" s="20">
        <v>19700000</v>
      </c>
      <c r="AF133" s="20">
        <f t="shared" si="106"/>
        <v>20700000</v>
      </c>
      <c r="AG133" s="20">
        <v>0</v>
      </c>
      <c r="AH133" s="20">
        <v>414000</v>
      </c>
      <c r="AI133" s="22">
        <f t="shared" si="107"/>
        <v>414000</v>
      </c>
      <c r="AJ133" s="20">
        <v>0.39100000000000001</v>
      </c>
      <c r="AK133" s="20">
        <v>9.8100000000000007E-2</v>
      </c>
      <c r="AL133" s="20">
        <v>3.51</v>
      </c>
      <c r="AM133" s="20">
        <v>0</v>
      </c>
      <c r="AN133" s="19"/>
    </row>
    <row r="134" spans="1:40" x14ac:dyDescent="0.25">
      <c r="A134" s="19" t="s">
        <v>7</v>
      </c>
      <c r="B134" s="19" t="s">
        <v>8</v>
      </c>
      <c r="C134" s="268" t="s">
        <v>468</v>
      </c>
      <c r="D134" s="19" t="s">
        <v>334</v>
      </c>
      <c r="E134" s="19" t="s">
        <v>177</v>
      </c>
      <c r="F134" s="268">
        <v>28.14</v>
      </c>
      <c r="G134" s="268">
        <v>45.01</v>
      </c>
      <c r="H134" s="268">
        <v>11.09</v>
      </c>
      <c r="I134" s="268" t="s">
        <v>12</v>
      </c>
      <c r="J134" s="268">
        <v>45.01</v>
      </c>
      <c r="K134" s="268" t="s">
        <v>12</v>
      </c>
      <c r="L134" s="20">
        <v>520000</v>
      </c>
      <c r="M134" s="20">
        <v>4240000</v>
      </c>
      <c r="N134" s="20">
        <v>320000</v>
      </c>
      <c r="O134" s="20">
        <v>2520000</v>
      </c>
      <c r="P134" s="20">
        <v>23000</v>
      </c>
      <c r="Q134" s="20">
        <v>300000</v>
      </c>
      <c r="R134" s="20">
        <v>24600</v>
      </c>
      <c r="S134" s="22">
        <v>725000</v>
      </c>
      <c r="T134" s="20">
        <v>2.34</v>
      </c>
      <c r="U134" s="20">
        <v>1.44</v>
      </c>
      <c r="V134" s="20">
        <v>0.104</v>
      </c>
      <c r="W134" s="22">
        <v>0.111</v>
      </c>
      <c r="X134" s="20">
        <v>513000</v>
      </c>
      <c r="Y134" s="20">
        <v>4180000</v>
      </c>
      <c r="Z134" s="20">
        <f t="shared" si="105"/>
        <v>4693000</v>
      </c>
      <c r="AA134" s="20">
        <v>320000</v>
      </c>
      <c r="AB134" s="20">
        <v>2520000</v>
      </c>
      <c r="AC134" s="20">
        <f t="shared" si="108"/>
        <v>2840000</v>
      </c>
      <c r="AD134" s="20">
        <v>265000</v>
      </c>
      <c r="AE134" s="20">
        <v>3450000</v>
      </c>
      <c r="AF134" s="20">
        <f t="shared" si="106"/>
        <v>3715000</v>
      </c>
      <c r="AG134" s="20">
        <v>40200</v>
      </c>
      <c r="AH134" s="20">
        <v>1190000</v>
      </c>
      <c r="AI134" s="22">
        <f t="shared" si="107"/>
        <v>1230200</v>
      </c>
      <c r="AJ134" s="20">
        <v>1.8</v>
      </c>
      <c r="AK134" s="20">
        <v>1.1299999999999999</v>
      </c>
      <c r="AL134" s="20">
        <v>0.93200000000000005</v>
      </c>
      <c r="AM134" s="20">
        <v>0.14099999999999999</v>
      </c>
      <c r="AN134" s="19"/>
    </row>
    <row r="135" spans="1:40" x14ac:dyDescent="0.25">
      <c r="A135" s="19" t="s">
        <v>37</v>
      </c>
      <c r="B135" s="19" t="s">
        <v>38</v>
      </c>
      <c r="C135" s="268" t="s">
        <v>335</v>
      </c>
      <c r="D135" s="19" t="s">
        <v>334</v>
      </c>
      <c r="E135" s="19" t="s">
        <v>177</v>
      </c>
      <c r="F135" s="268">
        <v>28.14</v>
      </c>
      <c r="G135" s="268">
        <v>45.01</v>
      </c>
      <c r="H135" s="268">
        <v>11.09</v>
      </c>
      <c r="I135" s="268" t="s">
        <v>12</v>
      </c>
      <c r="J135" s="268">
        <v>45.01</v>
      </c>
      <c r="K135" s="268" t="s">
        <v>12</v>
      </c>
      <c r="L135" s="20">
        <v>520000</v>
      </c>
      <c r="M135" s="20">
        <v>4240000</v>
      </c>
      <c r="N135" s="20">
        <v>320000</v>
      </c>
      <c r="O135" s="20">
        <v>2520000</v>
      </c>
      <c r="P135" s="20">
        <v>23000</v>
      </c>
      <c r="Q135" s="20">
        <v>300000</v>
      </c>
      <c r="R135" s="20">
        <v>24600</v>
      </c>
      <c r="S135" s="22">
        <v>725000</v>
      </c>
      <c r="T135" s="20">
        <v>2.34</v>
      </c>
      <c r="U135" s="20">
        <v>1.44</v>
      </c>
      <c r="V135" s="20">
        <v>0.104</v>
      </c>
      <c r="W135" s="22">
        <v>0.111</v>
      </c>
      <c r="X135" s="20">
        <v>300000</v>
      </c>
      <c r="Y135" s="20">
        <v>2440000</v>
      </c>
      <c r="Z135" s="20">
        <f t="shared" si="105"/>
        <v>2740000</v>
      </c>
      <c r="AA135" s="20">
        <v>320000</v>
      </c>
      <c r="AB135" s="20">
        <v>2520000</v>
      </c>
      <c r="AC135" s="20">
        <f t="shared" si="108"/>
        <v>2840000</v>
      </c>
      <c r="AD135" s="20">
        <v>79400</v>
      </c>
      <c r="AE135" s="20">
        <v>1030000</v>
      </c>
      <c r="AF135" s="20">
        <f t="shared" si="106"/>
        <v>1109400</v>
      </c>
      <c r="AG135" s="20">
        <v>33400</v>
      </c>
      <c r="AH135" s="20">
        <v>984000</v>
      </c>
      <c r="AI135" s="22">
        <f t="shared" si="107"/>
        <v>1017400</v>
      </c>
      <c r="AJ135" s="20">
        <v>1.8</v>
      </c>
      <c r="AK135" s="20">
        <v>1.1299999999999999</v>
      </c>
      <c r="AL135" s="20">
        <v>0.93200000000000005</v>
      </c>
      <c r="AM135" s="20">
        <v>0.14099999999999999</v>
      </c>
      <c r="AN135" s="19"/>
    </row>
    <row r="136" spans="1:40" x14ac:dyDescent="0.25">
      <c r="A136" s="19" t="s">
        <v>315</v>
      </c>
      <c r="B136" s="19" t="s">
        <v>314</v>
      </c>
      <c r="C136" s="268" t="s">
        <v>313</v>
      </c>
      <c r="D136" s="19" t="s">
        <v>312</v>
      </c>
      <c r="E136" s="19" t="s">
        <v>177</v>
      </c>
      <c r="F136" s="268">
        <v>30.71</v>
      </c>
      <c r="G136" s="268">
        <v>79.010000000000005</v>
      </c>
      <c r="H136" s="268">
        <v>61.25</v>
      </c>
      <c r="I136" s="268">
        <v>79.010000000000005</v>
      </c>
      <c r="J136" s="268" t="s">
        <v>12</v>
      </c>
      <c r="K136" s="268" t="s">
        <v>12</v>
      </c>
      <c r="L136" s="20">
        <v>43500</v>
      </c>
      <c r="M136" s="20">
        <v>23700</v>
      </c>
      <c r="N136" s="20">
        <v>15400</v>
      </c>
      <c r="O136" s="20">
        <v>47800</v>
      </c>
      <c r="P136" s="20">
        <v>0</v>
      </c>
      <c r="Q136" s="20">
        <v>10300</v>
      </c>
      <c r="R136" s="20">
        <v>0</v>
      </c>
      <c r="S136" s="22">
        <v>1510</v>
      </c>
      <c r="T136" s="20">
        <v>2.96</v>
      </c>
      <c r="U136" s="20">
        <v>1.04</v>
      </c>
      <c r="V136" s="20">
        <v>0</v>
      </c>
      <c r="W136" s="22">
        <v>0</v>
      </c>
      <c r="X136" s="20">
        <v>11100000</v>
      </c>
      <c r="Y136" s="20">
        <v>6060000</v>
      </c>
      <c r="Z136" s="20">
        <f t="shared" si="105"/>
        <v>17160000</v>
      </c>
      <c r="AA136" s="20">
        <v>3940000</v>
      </c>
      <c r="AB136" s="20">
        <v>12200000</v>
      </c>
      <c r="AC136" s="20">
        <f t="shared" si="108"/>
        <v>16140000</v>
      </c>
      <c r="AD136" s="20">
        <v>0</v>
      </c>
      <c r="AE136" s="20">
        <v>10300</v>
      </c>
      <c r="AF136" s="20">
        <f t="shared" si="106"/>
        <v>10300</v>
      </c>
      <c r="AG136" s="20">
        <v>0</v>
      </c>
      <c r="AH136" s="20">
        <v>1200</v>
      </c>
      <c r="AI136" s="22">
        <f t="shared" si="107"/>
        <v>1200</v>
      </c>
      <c r="AJ136" s="20">
        <v>2.94</v>
      </c>
      <c r="AK136" s="20">
        <v>1.06</v>
      </c>
      <c r="AL136" s="20">
        <v>0</v>
      </c>
      <c r="AM136" s="20">
        <v>0</v>
      </c>
      <c r="AN136" s="19"/>
    </row>
    <row r="137" spans="1:40" x14ac:dyDescent="0.25">
      <c r="A137" s="19" t="s">
        <v>50</v>
      </c>
      <c r="B137" s="19" t="s">
        <v>51</v>
      </c>
      <c r="C137" s="268" t="s">
        <v>317</v>
      </c>
      <c r="D137" s="19" t="s">
        <v>316</v>
      </c>
      <c r="E137" s="19" t="s">
        <v>177</v>
      </c>
      <c r="F137" s="268">
        <v>53.14</v>
      </c>
      <c r="G137" s="268">
        <v>34.76</v>
      </c>
      <c r="H137" s="268" t="s">
        <v>12</v>
      </c>
      <c r="I137" s="268">
        <v>34.76</v>
      </c>
      <c r="J137" s="268" t="s">
        <v>12</v>
      </c>
      <c r="K137" s="268" t="s">
        <v>12</v>
      </c>
      <c r="L137" s="20">
        <v>13200</v>
      </c>
      <c r="M137" s="20">
        <v>40700000</v>
      </c>
      <c r="N137" s="20">
        <v>5850</v>
      </c>
      <c r="O137" s="20">
        <v>14300000</v>
      </c>
      <c r="P137" s="20">
        <v>0</v>
      </c>
      <c r="Q137" s="20">
        <v>4680000</v>
      </c>
      <c r="R137" s="20">
        <v>0</v>
      </c>
      <c r="S137" s="22">
        <v>8480000</v>
      </c>
      <c r="T137" s="20">
        <v>2.77</v>
      </c>
      <c r="U137" s="20">
        <v>1.23</v>
      </c>
      <c r="V137" s="20">
        <v>0</v>
      </c>
      <c r="W137" s="22">
        <v>0</v>
      </c>
      <c r="X137" s="20">
        <v>4420</v>
      </c>
      <c r="Y137" s="20">
        <v>13600000</v>
      </c>
      <c r="Z137" s="20">
        <f t="shared" si="105"/>
        <v>13604420</v>
      </c>
      <c r="AA137" s="20">
        <v>5850</v>
      </c>
      <c r="AB137" s="20">
        <v>14300000</v>
      </c>
      <c r="AC137" s="20">
        <f t="shared" si="108"/>
        <v>14305850</v>
      </c>
      <c r="AD137" s="20">
        <v>0</v>
      </c>
      <c r="AE137" s="20">
        <v>14500000</v>
      </c>
      <c r="AF137" s="20">
        <f t="shared" si="106"/>
        <v>14500000</v>
      </c>
      <c r="AG137" s="20">
        <v>0</v>
      </c>
      <c r="AH137" s="20">
        <v>14500000</v>
      </c>
      <c r="AI137" s="22">
        <f t="shared" si="107"/>
        <v>14500000</v>
      </c>
      <c r="AJ137" s="20">
        <v>2.76</v>
      </c>
      <c r="AK137" s="20">
        <v>1.24</v>
      </c>
      <c r="AL137" s="20">
        <v>0</v>
      </c>
      <c r="AM137" s="20">
        <v>0</v>
      </c>
      <c r="AN137" s="19"/>
    </row>
    <row r="138" spans="1:40" x14ac:dyDescent="0.25">
      <c r="A138" s="19" t="s">
        <v>467</v>
      </c>
      <c r="B138" s="19" t="s">
        <v>137</v>
      </c>
      <c r="C138" s="268" t="s">
        <v>466</v>
      </c>
      <c r="D138" s="19" t="s">
        <v>465</v>
      </c>
      <c r="E138" s="19" t="s">
        <v>177</v>
      </c>
      <c r="F138" s="268">
        <v>43.4</v>
      </c>
      <c r="G138" s="268">
        <v>1000</v>
      </c>
      <c r="H138" s="268">
        <v>1000</v>
      </c>
      <c r="I138" s="268" t="s">
        <v>12</v>
      </c>
      <c r="J138" s="268" t="s">
        <v>12</v>
      </c>
      <c r="K138" s="268" t="s">
        <v>12</v>
      </c>
      <c r="L138" s="20">
        <v>54300</v>
      </c>
      <c r="M138" s="20">
        <v>0</v>
      </c>
      <c r="N138" s="20">
        <v>95600</v>
      </c>
      <c r="O138" s="20">
        <v>0</v>
      </c>
      <c r="P138" s="20">
        <v>19800</v>
      </c>
      <c r="Q138" s="20">
        <v>0</v>
      </c>
      <c r="R138" s="20">
        <v>0</v>
      </c>
      <c r="S138" s="22">
        <v>0</v>
      </c>
      <c r="T138" s="20">
        <v>1.28</v>
      </c>
      <c r="U138" s="20">
        <v>2.25</v>
      </c>
      <c r="V138" s="20">
        <v>0.46800000000000003</v>
      </c>
      <c r="W138" s="22">
        <v>0</v>
      </c>
      <c r="X138" s="20">
        <v>95600</v>
      </c>
      <c r="Y138" s="20">
        <v>0</v>
      </c>
      <c r="Z138" s="20">
        <f t="shared" si="105"/>
        <v>95600</v>
      </c>
      <c r="AA138" s="20">
        <v>95600</v>
      </c>
      <c r="AB138" s="20">
        <v>0</v>
      </c>
      <c r="AC138" s="20">
        <f t="shared" si="108"/>
        <v>95600</v>
      </c>
      <c r="AD138" s="20">
        <v>95600</v>
      </c>
      <c r="AE138" s="20">
        <v>0</v>
      </c>
      <c r="AF138" s="20">
        <f t="shared" si="106"/>
        <v>95600</v>
      </c>
      <c r="AG138" s="20">
        <v>0</v>
      </c>
      <c r="AH138" s="20">
        <v>0</v>
      </c>
      <c r="AI138" s="22">
        <f t="shared" si="107"/>
        <v>0</v>
      </c>
      <c r="AJ138" s="20">
        <v>0.56699999999999995</v>
      </c>
      <c r="AK138" s="20">
        <v>1.01</v>
      </c>
      <c r="AL138" s="20">
        <v>2.42</v>
      </c>
      <c r="AM138" s="20">
        <v>0</v>
      </c>
      <c r="AN138" s="19"/>
    </row>
    <row r="139" spans="1:40" x14ac:dyDescent="0.25">
      <c r="A139" s="19" t="s">
        <v>464</v>
      </c>
      <c r="B139" s="19" t="s">
        <v>463</v>
      </c>
      <c r="C139" s="268" t="s">
        <v>462</v>
      </c>
      <c r="D139" s="19" t="s">
        <v>461</v>
      </c>
      <c r="E139" s="19" t="s">
        <v>177</v>
      </c>
      <c r="F139" s="268">
        <v>43.09</v>
      </c>
      <c r="G139" s="268">
        <v>49.78</v>
      </c>
      <c r="H139" s="268">
        <v>49.78</v>
      </c>
      <c r="I139" s="268" t="s">
        <v>12</v>
      </c>
      <c r="J139" s="268" t="s">
        <v>12</v>
      </c>
      <c r="K139" s="268" t="s">
        <v>12</v>
      </c>
      <c r="L139" s="20">
        <v>15300</v>
      </c>
      <c r="M139" s="20">
        <v>9440000</v>
      </c>
      <c r="N139" s="20">
        <v>3790</v>
      </c>
      <c r="O139" s="20">
        <v>3470000</v>
      </c>
      <c r="P139" s="20">
        <v>11800</v>
      </c>
      <c r="Q139" s="20">
        <v>694000</v>
      </c>
      <c r="R139" s="20">
        <v>0</v>
      </c>
      <c r="S139" s="22">
        <v>1340000</v>
      </c>
      <c r="T139" s="20">
        <v>1.98</v>
      </c>
      <c r="U139" s="20">
        <v>0.49099999999999999</v>
      </c>
      <c r="V139" s="20">
        <v>1.53</v>
      </c>
      <c r="W139" s="22">
        <v>0</v>
      </c>
      <c r="X139" s="20">
        <v>21700</v>
      </c>
      <c r="Y139" s="20">
        <v>13400000</v>
      </c>
      <c r="Z139" s="20">
        <f t="shared" si="105"/>
        <v>13421700</v>
      </c>
      <c r="AA139" s="20">
        <v>3790</v>
      </c>
      <c r="AB139" s="20">
        <v>3470000</v>
      </c>
      <c r="AC139" s="20">
        <f t="shared" si="108"/>
        <v>3473790</v>
      </c>
      <c r="AD139" s="20">
        <v>3010000</v>
      </c>
      <c r="AE139" s="20">
        <v>178000000</v>
      </c>
      <c r="AF139" s="20">
        <f t="shared" si="106"/>
        <v>181010000</v>
      </c>
      <c r="AG139" s="20">
        <v>0</v>
      </c>
      <c r="AH139" s="20">
        <v>2030000</v>
      </c>
      <c r="AI139" s="22">
        <f t="shared" si="107"/>
        <v>2030000</v>
      </c>
      <c r="AJ139" s="20">
        <v>0.39100000000000001</v>
      </c>
      <c r="AK139" s="20">
        <v>9.8100000000000007E-2</v>
      </c>
      <c r="AL139" s="20">
        <v>3.51</v>
      </c>
      <c r="AM139" s="20">
        <v>0</v>
      </c>
      <c r="AN139" s="19"/>
    </row>
    <row r="140" spans="1:40" x14ac:dyDescent="0.25">
      <c r="A140" s="128"/>
      <c r="B140" s="128"/>
      <c r="C140" s="310"/>
      <c r="D140" s="128" t="s">
        <v>546</v>
      </c>
      <c r="E140" s="128" t="s">
        <v>177</v>
      </c>
      <c r="F140" s="310"/>
      <c r="G140" s="310"/>
      <c r="H140" s="310"/>
      <c r="I140" s="310"/>
      <c r="J140" s="310"/>
      <c r="K140" s="310"/>
      <c r="L140" s="65"/>
      <c r="M140" s="65"/>
      <c r="N140" s="65"/>
      <c r="O140" s="65"/>
      <c r="P140" s="65"/>
      <c r="Q140" s="65"/>
      <c r="R140" s="65"/>
      <c r="S140" s="130"/>
      <c r="T140" s="65"/>
      <c r="U140" s="65"/>
      <c r="V140" s="65"/>
      <c r="W140" s="130"/>
      <c r="X140" s="65">
        <f>SUM(X131:X139)</f>
        <v>12451550</v>
      </c>
      <c r="Y140" s="65">
        <f t="shared" ref="Y140:AD140" si="116">SUM(Y131:Y139)</f>
        <v>45372320</v>
      </c>
      <c r="Z140" s="65">
        <f t="shared" si="105"/>
        <v>57823870</v>
      </c>
      <c r="AA140" s="65">
        <f t="shared" si="116"/>
        <v>5707030</v>
      </c>
      <c r="AB140" s="65">
        <f t="shared" si="116"/>
        <v>41120000</v>
      </c>
      <c r="AC140" s="65">
        <f t="shared" si="108"/>
        <v>46827030</v>
      </c>
      <c r="AD140" s="65">
        <f t="shared" si="116"/>
        <v>4449830</v>
      </c>
      <c r="AE140" s="65">
        <f>SUM(AE131:AE139)</f>
        <v>232590300</v>
      </c>
      <c r="AF140" s="65">
        <f t="shared" si="106"/>
        <v>237040130</v>
      </c>
      <c r="AG140" s="65">
        <f>SUM(AG131:AG139)</f>
        <v>427600</v>
      </c>
      <c r="AH140" s="65">
        <f>SUM(AH131:AH139)</f>
        <v>22780250</v>
      </c>
      <c r="AI140" s="130">
        <f t="shared" si="107"/>
        <v>23207850</v>
      </c>
      <c r="AJ140" s="65"/>
      <c r="AK140" s="65"/>
      <c r="AL140" s="65"/>
      <c r="AM140" s="65"/>
      <c r="AN140" s="128"/>
    </row>
    <row r="141" spans="1:40" x14ac:dyDescent="0.25">
      <c r="A141" s="19" t="s">
        <v>133</v>
      </c>
      <c r="B141" s="19" t="s">
        <v>75</v>
      </c>
      <c r="C141" s="268" t="s">
        <v>460</v>
      </c>
      <c r="D141" s="19" t="s">
        <v>459</v>
      </c>
      <c r="E141" s="19" t="s">
        <v>458</v>
      </c>
      <c r="F141" s="268">
        <v>34.04</v>
      </c>
      <c r="G141" s="268">
        <v>1000</v>
      </c>
      <c r="H141" s="268" t="s">
        <v>12</v>
      </c>
      <c r="I141" s="268" t="s">
        <v>12</v>
      </c>
      <c r="J141" s="268">
        <v>1000</v>
      </c>
      <c r="K141" s="268" t="s">
        <v>12</v>
      </c>
      <c r="L141" s="20">
        <v>301000</v>
      </c>
      <c r="M141" s="20">
        <v>1000000</v>
      </c>
      <c r="N141" s="20">
        <v>115000</v>
      </c>
      <c r="O141" s="20">
        <v>339000</v>
      </c>
      <c r="P141" s="20">
        <v>14700</v>
      </c>
      <c r="Q141" s="20">
        <v>107000</v>
      </c>
      <c r="R141" s="20">
        <v>-1</v>
      </c>
      <c r="S141" s="22">
        <v>388000</v>
      </c>
      <c r="T141" s="20">
        <v>2.1</v>
      </c>
      <c r="U141" s="20">
        <v>0.80200000000000005</v>
      </c>
      <c r="V141" s="20">
        <v>0.10299999999999999</v>
      </c>
      <c r="W141" s="22">
        <v>-1</v>
      </c>
      <c r="X141" s="20">
        <v>102000</v>
      </c>
      <c r="Y141" s="20">
        <v>339000</v>
      </c>
      <c r="Z141" s="20">
        <f t="shared" si="105"/>
        <v>441000</v>
      </c>
      <c r="AA141" s="20">
        <v>115000</v>
      </c>
      <c r="AB141" s="20">
        <v>339000</v>
      </c>
      <c r="AC141" s="20">
        <f t="shared" si="108"/>
        <v>454000</v>
      </c>
      <c r="AD141" s="20">
        <v>46800</v>
      </c>
      <c r="AE141" s="20">
        <v>339000</v>
      </c>
      <c r="AF141" s="20">
        <f t="shared" si="106"/>
        <v>385800</v>
      </c>
      <c r="AG141" s="20">
        <v>-0.872</v>
      </c>
      <c r="AH141" s="20">
        <v>339000</v>
      </c>
      <c r="AI141" s="22">
        <f t="shared" si="107"/>
        <v>338999.12800000003</v>
      </c>
      <c r="AJ141" s="20">
        <v>1.53</v>
      </c>
      <c r="AK141" s="20">
        <v>0.59399999999999997</v>
      </c>
      <c r="AL141" s="20">
        <v>0.876</v>
      </c>
      <c r="AM141" s="20">
        <v>-1</v>
      </c>
      <c r="AN141" s="19"/>
    </row>
    <row r="142" spans="1:40" x14ac:dyDescent="0.25">
      <c r="A142" s="128"/>
      <c r="B142" s="128"/>
      <c r="C142" s="310"/>
      <c r="D142" s="128" t="s">
        <v>546</v>
      </c>
      <c r="E142" s="128" t="s">
        <v>458</v>
      </c>
      <c r="F142" s="310"/>
      <c r="G142" s="310"/>
      <c r="H142" s="310"/>
      <c r="I142" s="310"/>
      <c r="J142" s="310"/>
      <c r="K142" s="310"/>
      <c r="L142" s="65"/>
      <c r="M142" s="65"/>
      <c r="N142" s="65"/>
      <c r="O142" s="65"/>
      <c r="P142" s="65"/>
      <c r="Q142" s="65"/>
      <c r="R142" s="65"/>
      <c r="S142" s="130"/>
      <c r="T142" s="65"/>
      <c r="U142" s="65"/>
      <c r="V142" s="65"/>
      <c r="W142" s="130"/>
      <c r="X142" s="65">
        <f>SUM(X141)</f>
        <v>102000</v>
      </c>
      <c r="Y142" s="65">
        <f>SUM(Y141)</f>
        <v>339000</v>
      </c>
      <c r="Z142" s="65">
        <f t="shared" si="105"/>
        <v>441000</v>
      </c>
      <c r="AA142" s="65">
        <f>SUM(AA141)</f>
        <v>115000</v>
      </c>
      <c r="AB142" s="65">
        <f>SUM(AB141)</f>
        <v>339000</v>
      </c>
      <c r="AC142" s="65">
        <f t="shared" si="108"/>
        <v>454000</v>
      </c>
      <c r="AD142" s="65">
        <f>SUM(AD141)</f>
        <v>46800</v>
      </c>
      <c r="AE142" s="65">
        <f>SUM(AE141)</f>
        <v>339000</v>
      </c>
      <c r="AF142" s="65">
        <f t="shared" si="106"/>
        <v>385800</v>
      </c>
      <c r="AG142" s="65">
        <v>0</v>
      </c>
      <c r="AH142" s="65">
        <f>SUM(AH141)</f>
        <v>339000</v>
      </c>
      <c r="AI142" s="130">
        <f t="shared" si="107"/>
        <v>339000</v>
      </c>
      <c r="AJ142" s="65"/>
      <c r="AK142" s="65"/>
      <c r="AL142" s="65"/>
      <c r="AM142" s="65"/>
      <c r="AN142" s="128"/>
    </row>
    <row r="143" spans="1:40" x14ac:dyDescent="0.25">
      <c r="A143" s="19" t="s">
        <v>109</v>
      </c>
      <c r="B143" s="19" t="s">
        <v>110</v>
      </c>
      <c r="C143" s="268" t="s">
        <v>310</v>
      </c>
      <c r="D143" s="19" t="s">
        <v>123</v>
      </c>
      <c r="E143" s="19" t="s">
        <v>21</v>
      </c>
      <c r="F143" s="268">
        <v>29.37</v>
      </c>
      <c r="G143" s="268">
        <v>1000</v>
      </c>
      <c r="H143" s="268" t="s">
        <v>12</v>
      </c>
      <c r="I143" s="268" t="s">
        <v>12</v>
      </c>
      <c r="J143" s="268" t="s">
        <v>12</v>
      </c>
      <c r="K143" s="268">
        <v>1000</v>
      </c>
      <c r="L143" s="20">
        <v>-1</v>
      </c>
      <c r="M143" s="20">
        <v>0</v>
      </c>
      <c r="N143" s="20">
        <v>178000</v>
      </c>
      <c r="O143" s="20">
        <v>0</v>
      </c>
      <c r="P143" s="20">
        <v>51000</v>
      </c>
      <c r="Q143" s="20">
        <v>0</v>
      </c>
      <c r="R143" s="20">
        <v>170000</v>
      </c>
      <c r="S143" s="22">
        <v>0</v>
      </c>
      <c r="T143" s="20">
        <v>-1</v>
      </c>
      <c r="U143" s="20">
        <v>1.34</v>
      </c>
      <c r="V143" s="20">
        <v>0.38400000000000001</v>
      </c>
      <c r="W143" s="22">
        <v>1.28</v>
      </c>
      <c r="X143" s="20">
        <v>0</v>
      </c>
      <c r="Y143" s="20">
        <v>0</v>
      </c>
      <c r="Z143" s="20">
        <f t="shared" si="105"/>
        <v>0</v>
      </c>
      <c r="AA143" s="20">
        <v>178000</v>
      </c>
      <c r="AB143" s="20">
        <v>0</v>
      </c>
      <c r="AC143" s="20">
        <f t="shared" si="108"/>
        <v>178000</v>
      </c>
      <c r="AD143" s="20">
        <v>218000</v>
      </c>
      <c r="AE143" s="20">
        <v>0</v>
      </c>
      <c r="AF143" s="20">
        <f t="shared" si="106"/>
        <v>218000</v>
      </c>
      <c r="AG143" s="20">
        <v>272000</v>
      </c>
      <c r="AH143" s="20">
        <v>0</v>
      </c>
      <c r="AI143" s="22">
        <f t="shared" si="107"/>
        <v>272000</v>
      </c>
      <c r="AJ143" s="20">
        <v>-1</v>
      </c>
      <c r="AK143" s="20">
        <v>0.51300000000000001</v>
      </c>
      <c r="AL143" s="20">
        <v>1.69</v>
      </c>
      <c r="AM143" s="20">
        <v>0.79800000000000004</v>
      </c>
      <c r="AN143" s="19"/>
    </row>
    <row r="144" spans="1:40" x14ac:dyDescent="0.25">
      <c r="A144" s="19" t="s">
        <v>7</v>
      </c>
      <c r="B144" s="19" t="s">
        <v>8</v>
      </c>
      <c r="C144" s="268" t="s">
        <v>19</v>
      </c>
      <c r="D144" s="19" t="s">
        <v>20</v>
      </c>
      <c r="E144" s="19" t="s">
        <v>21</v>
      </c>
      <c r="F144" s="268">
        <v>52.5</v>
      </c>
      <c r="G144" s="268">
        <v>1000</v>
      </c>
      <c r="H144" s="268">
        <v>1000</v>
      </c>
      <c r="I144" s="268">
        <v>1000</v>
      </c>
      <c r="J144" s="268">
        <v>1000</v>
      </c>
      <c r="K144" s="268" t="s">
        <v>12</v>
      </c>
      <c r="L144" s="20">
        <v>706000</v>
      </c>
      <c r="M144" s="20">
        <v>4830000</v>
      </c>
      <c r="N144" s="20">
        <v>530000</v>
      </c>
      <c r="O144" s="20">
        <v>3180000</v>
      </c>
      <c r="P144" s="20">
        <v>127000</v>
      </c>
      <c r="Q144" s="20">
        <v>405000</v>
      </c>
      <c r="R144" s="20">
        <v>6720</v>
      </c>
      <c r="S144" s="22">
        <v>164000</v>
      </c>
      <c r="T144" s="20">
        <v>2.06</v>
      </c>
      <c r="U144" s="20">
        <v>1.55</v>
      </c>
      <c r="V144" s="20">
        <v>0.371</v>
      </c>
      <c r="W144" s="22">
        <v>1.9599999999999999E-2</v>
      </c>
      <c r="X144" s="20">
        <v>696000</v>
      </c>
      <c r="Y144" s="20">
        <v>4760000</v>
      </c>
      <c r="Z144" s="20">
        <f t="shared" si="105"/>
        <v>5456000</v>
      </c>
      <c r="AA144" s="20">
        <v>530000</v>
      </c>
      <c r="AB144" s="20">
        <v>3180000</v>
      </c>
      <c r="AC144" s="20">
        <f t="shared" si="108"/>
        <v>3710000</v>
      </c>
      <c r="AD144" s="20">
        <v>1460000</v>
      </c>
      <c r="AE144" s="20">
        <v>4670000</v>
      </c>
      <c r="AF144" s="20">
        <f t="shared" si="106"/>
        <v>6130000</v>
      </c>
      <c r="AG144" s="20">
        <v>11000</v>
      </c>
      <c r="AH144" s="20">
        <v>268000</v>
      </c>
      <c r="AI144" s="22">
        <f t="shared" si="107"/>
        <v>279000</v>
      </c>
      <c r="AJ144" s="20">
        <v>1.03</v>
      </c>
      <c r="AK144" s="20">
        <v>0.78600000000000003</v>
      </c>
      <c r="AL144" s="20">
        <v>2.17</v>
      </c>
      <c r="AM144" s="20">
        <v>1.6299999999999999E-2</v>
      </c>
      <c r="AN144" s="19"/>
    </row>
    <row r="145" spans="1:40" x14ac:dyDescent="0.25">
      <c r="A145" s="19" t="s">
        <v>37</v>
      </c>
      <c r="B145" s="19" t="s">
        <v>38</v>
      </c>
      <c r="C145" s="268" t="s">
        <v>40</v>
      </c>
      <c r="D145" s="19" t="s">
        <v>41</v>
      </c>
      <c r="E145" s="19" t="s">
        <v>21</v>
      </c>
      <c r="F145" s="268">
        <v>52.5</v>
      </c>
      <c r="G145" s="268">
        <v>1000</v>
      </c>
      <c r="H145" s="268">
        <v>1000</v>
      </c>
      <c r="I145" s="268">
        <v>1000</v>
      </c>
      <c r="J145" s="268">
        <v>1000</v>
      </c>
      <c r="K145" s="268" t="s">
        <v>12</v>
      </c>
      <c r="L145" s="20">
        <v>2820000</v>
      </c>
      <c r="M145" s="20">
        <v>13800000</v>
      </c>
      <c r="N145" s="20">
        <v>2120000</v>
      </c>
      <c r="O145" s="20">
        <v>9380000</v>
      </c>
      <c r="P145" s="20">
        <v>508000</v>
      </c>
      <c r="Q145" s="20">
        <v>1220000</v>
      </c>
      <c r="R145" s="20">
        <v>26900</v>
      </c>
      <c r="S145" s="22">
        <v>320000</v>
      </c>
      <c r="T145" s="20">
        <v>2.06</v>
      </c>
      <c r="U145" s="20">
        <v>1.55</v>
      </c>
      <c r="V145" s="20">
        <v>0.371</v>
      </c>
      <c r="W145" s="22">
        <v>1.9599999999999999E-2</v>
      </c>
      <c r="X145" s="20">
        <v>1630000</v>
      </c>
      <c r="Y145" s="20">
        <v>7950000</v>
      </c>
      <c r="Z145" s="20">
        <f t="shared" si="105"/>
        <v>9580000</v>
      </c>
      <c r="AA145" s="20">
        <v>2120000</v>
      </c>
      <c r="AB145" s="20">
        <v>9380000</v>
      </c>
      <c r="AC145" s="20">
        <f t="shared" si="108"/>
        <v>11500000</v>
      </c>
      <c r="AD145" s="20">
        <v>1750000</v>
      </c>
      <c r="AE145" s="20">
        <v>4190000</v>
      </c>
      <c r="AF145" s="20">
        <f t="shared" si="106"/>
        <v>5940000</v>
      </c>
      <c r="AG145" s="20">
        <v>36500</v>
      </c>
      <c r="AH145" s="20">
        <v>434000</v>
      </c>
      <c r="AI145" s="22">
        <f t="shared" si="107"/>
        <v>470500</v>
      </c>
      <c r="AJ145" s="20">
        <v>1.03</v>
      </c>
      <c r="AK145" s="20">
        <v>0.78600000000000003</v>
      </c>
      <c r="AL145" s="20">
        <v>2.17</v>
      </c>
      <c r="AM145" s="20">
        <v>1.6299999999999999E-2</v>
      </c>
      <c r="AN145" s="19"/>
    </row>
    <row r="146" spans="1:40" x14ac:dyDescent="0.25">
      <c r="A146" s="19" t="s">
        <v>178</v>
      </c>
      <c r="B146" s="19" t="s">
        <v>296</v>
      </c>
      <c r="C146" s="268" t="s">
        <v>457</v>
      </c>
      <c r="D146" s="19" t="s">
        <v>456</v>
      </c>
      <c r="E146" s="19" t="s">
        <v>21</v>
      </c>
      <c r="F146" s="268">
        <v>39.020000000000003</v>
      </c>
      <c r="G146" s="268">
        <v>1000</v>
      </c>
      <c r="H146" s="268">
        <v>1000</v>
      </c>
      <c r="I146" s="268" t="s">
        <v>12</v>
      </c>
      <c r="J146" s="268" t="s">
        <v>12</v>
      </c>
      <c r="K146" s="268" t="s">
        <v>12</v>
      </c>
      <c r="L146" s="20">
        <v>29900</v>
      </c>
      <c r="M146" s="20">
        <v>220000</v>
      </c>
      <c r="N146" s="20">
        <v>0</v>
      </c>
      <c r="O146" s="20">
        <v>161000</v>
      </c>
      <c r="P146" s="20">
        <v>8160</v>
      </c>
      <c r="Q146" s="20">
        <v>1770</v>
      </c>
      <c r="R146" s="20">
        <v>0</v>
      </c>
      <c r="S146" s="22">
        <v>5850</v>
      </c>
      <c r="T146" s="20">
        <v>3.14</v>
      </c>
      <c r="U146" s="20">
        <v>0</v>
      </c>
      <c r="V146" s="20">
        <v>0.85699999999999998</v>
      </c>
      <c r="W146" s="22">
        <v>0</v>
      </c>
      <c r="X146" s="20">
        <v>34800</v>
      </c>
      <c r="Y146" s="20">
        <v>256000</v>
      </c>
      <c r="Z146" s="20">
        <f t="shared" si="105"/>
        <v>290800</v>
      </c>
      <c r="AA146" s="20">
        <v>0</v>
      </c>
      <c r="AB146" s="20">
        <v>161000</v>
      </c>
      <c r="AC146" s="20">
        <f t="shared" si="108"/>
        <v>161000</v>
      </c>
      <c r="AD146" s="20">
        <v>144000</v>
      </c>
      <c r="AE146" s="20">
        <v>31300</v>
      </c>
      <c r="AF146" s="20">
        <f t="shared" si="106"/>
        <v>175300</v>
      </c>
      <c r="AG146" s="20">
        <v>0</v>
      </c>
      <c r="AH146" s="20">
        <v>37100</v>
      </c>
      <c r="AI146" s="22">
        <f t="shared" si="107"/>
        <v>37100</v>
      </c>
      <c r="AJ146" s="20">
        <v>0.95599999999999996</v>
      </c>
      <c r="AK146" s="20">
        <v>0</v>
      </c>
      <c r="AL146" s="20">
        <v>3.04</v>
      </c>
      <c r="AM146" s="20">
        <v>0</v>
      </c>
      <c r="AN146" s="19"/>
    </row>
    <row r="147" spans="1:40" x14ac:dyDescent="0.25">
      <c r="A147" s="19" t="s">
        <v>178</v>
      </c>
      <c r="B147" s="19" t="s">
        <v>296</v>
      </c>
      <c r="C147" s="268" t="s">
        <v>295</v>
      </c>
      <c r="D147" s="19" t="s">
        <v>294</v>
      </c>
      <c r="E147" s="19" t="s">
        <v>21</v>
      </c>
      <c r="F147" s="268">
        <v>24.02</v>
      </c>
      <c r="G147" s="268">
        <v>1000</v>
      </c>
      <c r="H147" s="268">
        <v>1000</v>
      </c>
      <c r="I147" s="268" t="s">
        <v>12</v>
      </c>
      <c r="J147" s="268" t="s">
        <v>12</v>
      </c>
      <c r="K147" s="268" t="s">
        <v>12</v>
      </c>
      <c r="L147" s="20">
        <v>21600</v>
      </c>
      <c r="M147" s="20">
        <v>0</v>
      </c>
      <c r="N147" s="20">
        <v>2990</v>
      </c>
      <c r="O147" s="20">
        <v>0</v>
      </c>
      <c r="P147" s="20">
        <v>1700</v>
      </c>
      <c r="Q147" s="20">
        <v>0</v>
      </c>
      <c r="R147" s="20">
        <v>0</v>
      </c>
      <c r="S147" s="22">
        <v>0</v>
      </c>
      <c r="T147" s="20">
        <v>3.29</v>
      </c>
      <c r="U147" s="20">
        <v>0.45400000000000001</v>
      </c>
      <c r="V147" s="20">
        <v>0.25900000000000001</v>
      </c>
      <c r="W147" s="22">
        <v>0</v>
      </c>
      <c r="X147" s="20">
        <v>25200</v>
      </c>
      <c r="Y147" s="20">
        <v>0</v>
      </c>
      <c r="Z147" s="20">
        <f t="shared" si="105"/>
        <v>25200</v>
      </c>
      <c r="AA147" s="20">
        <v>2990</v>
      </c>
      <c r="AB147" s="20">
        <v>0</v>
      </c>
      <c r="AC147" s="20">
        <f t="shared" si="108"/>
        <v>2990</v>
      </c>
      <c r="AD147" s="20">
        <v>30000</v>
      </c>
      <c r="AE147" s="20">
        <v>0</v>
      </c>
      <c r="AF147" s="20">
        <f t="shared" si="106"/>
        <v>30000</v>
      </c>
      <c r="AG147" s="20">
        <v>0</v>
      </c>
      <c r="AH147" s="20">
        <v>0</v>
      </c>
      <c r="AI147" s="22">
        <f t="shared" si="107"/>
        <v>0</v>
      </c>
      <c r="AJ147" s="20">
        <v>1.94</v>
      </c>
      <c r="AK147" s="20">
        <v>0.27200000000000002</v>
      </c>
      <c r="AL147" s="20">
        <v>1.79</v>
      </c>
      <c r="AM147" s="20">
        <v>0</v>
      </c>
      <c r="AN147" s="19"/>
    </row>
    <row r="148" spans="1:40" x14ac:dyDescent="0.25">
      <c r="A148" s="19" t="s">
        <v>118</v>
      </c>
      <c r="B148" s="19" t="s">
        <v>119</v>
      </c>
      <c r="C148" s="268" t="s">
        <v>122</v>
      </c>
      <c r="D148" s="19" t="s">
        <v>123</v>
      </c>
      <c r="E148" s="19" t="s">
        <v>21</v>
      </c>
      <c r="F148" s="268">
        <v>25.66</v>
      </c>
      <c r="G148" s="268">
        <v>1000</v>
      </c>
      <c r="H148" s="268" t="s">
        <v>12</v>
      </c>
      <c r="I148" s="268" t="s">
        <v>12</v>
      </c>
      <c r="J148" s="268">
        <v>1000</v>
      </c>
      <c r="K148" s="268" t="s">
        <v>12</v>
      </c>
      <c r="L148" s="20">
        <v>201000</v>
      </c>
      <c r="M148" s="20">
        <v>0</v>
      </c>
      <c r="N148" s="20">
        <v>234000</v>
      </c>
      <c r="O148" s="20">
        <v>0</v>
      </c>
      <c r="P148" s="20">
        <v>58400</v>
      </c>
      <c r="Q148" s="20">
        <v>0</v>
      </c>
      <c r="R148" s="20">
        <v>192000</v>
      </c>
      <c r="S148" s="22">
        <v>0</v>
      </c>
      <c r="T148" s="20">
        <v>1.17</v>
      </c>
      <c r="U148" s="20">
        <v>1.36</v>
      </c>
      <c r="V148" s="20">
        <v>0.34100000000000003</v>
      </c>
      <c r="W148" s="22">
        <v>1.1200000000000001</v>
      </c>
      <c r="X148" s="20">
        <v>84400</v>
      </c>
      <c r="Y148" s="20">
        <v>0</v>
      </c>
      <c r="Z148" s="20">
        <f t="shared" si="105"/>
        <v>84400</v>
      </c>
      <c r="AA148" s="20">
        <v>234000</v>
      </c>
      <c r="AB148" s="20">
        <v>0</v>
      </c>
      <c r="AC148" s="20">
        <f t="shared" si="108"/>
        <v>234000</v>
      </c>
      <c r="AD148" s="20">
        <v>171000</v>
      </c>
      <c r="AE148" s="20">
        <v>0</v>
      </c>
      <c r="AF148" s="20">
        <f t="shared" si="106"/>
        <v>171000</v>
      </c>
      <c r="AG148" s="20">
        <v>166000</v>
      </c>
      <c r="AH148" s="20">
        <v>0</v>
      </c>
      <c r="AI148" s="22">
        <f t="shared" si="107"/>
        <v>166000</v>
      </c>
      <c r="AJ148" s="20">
        <v>0.55700000000000005</v>
      </c>
      <c r="AK148" s="20">
        <v>0.65900000000000003</v>
      </c>
      <c r="AL148" s="20">
        <v>1.9</v>
      </c>
      <c r="AM148" s="20">
        <v>0.88800000000000001</v>
      </c>
      <c r="AN148" s="19"/>
    </row>
    <row r="149" spans="1:40" x14ac:dyDescent="0.25">
      <c r="A149" s="19" t="s">
        <v>94</v>
      </c>
      <c r="B149" s="19" t="s">
        <v>95</v>
      </c>
      <c r="C149" s="268" t="s">
        <v>305</v>
      </c>
      <c r="D149" s="19" t="s">
        <v>304</v>
      </c>
      <c r="E149" s="19" t="s">
        <v>21</v>
      </c>
      <c r="F149" s="268">
        <v>41.78</v>
      </c>
      <c r="G149" s="268">
        <v>1000</v>
      </c>
      <c r="H149" s="268">
        <v>1000</v>
      </c>
      <c r="I149" s="268" t="s">
        <v>12</v>
      </c>
      <c r="J149" s="268" t="s">
        <v>12</v>
      </c>
      <c r="K149" s="268" t="s">
        <v>12</v>
      </c>
      <c r="L149" s="20">
        <v>2170</v>
      </c>
      <c r="M149" s="20">
        <v>321000</v>
      </c>
      <c r="N149" s="20">
        <v>0</v>
      </c>
      <c r="O149" s="20">
        <v>95400</v>
      </c>
      <c r="P149" s="20">
        <v>0</v>
      </c>
      <c r="Q149" s="20">
        <v>18300</v>
      </c>
      <c r="R149" s="20">
        <v>0</v>
      </c>
      <c r="S149" s="22">
        <v>21100</v>
      </c>
      <c r="T149" s="20">
        <v>4</v>
      </c>
      <c r="U149" s="20">
        <v>0</v>
      </c>
      <c r="V149" s="20">
        <v>0</v>
      </c>
      <c r="W149" s="22">
        <v>0</v>
      </c>
      <c r="X149" s="20">
        <v>633</v>
      </c>
      <c r="Y149" s="20">
        <v>93800</v>
      </c>
      <c r="Z149" s="20">
        <f t="shared" si="105"/>
        <v>94433</v>
      </c>
      <c r="AA149" s="20">
        <v>0</v>
      </c>
      <c r="AB149" s="20">
        <v>95400</v>
      </c>
      <c r="AC149" s="20">
        <f t="shared" si="108"/>
        <v>95400</v>
      </c>
      <c r="AD149" s="20">
        <v>0</v>
      </c>
      <c r="AE149" s="20">
        <v>117000</v>
      </c>
      <c r="AF149" s="20">
        <f t="shared" si="106"/>
        <v>117000</v>
      </c>
      <c r="AG149" s="20">
        <v>0</v>
      </c>
      <c r="AH149" s="20">
        <v>38800</v>
      </c>
      <c r="AI149" s="22">
        <f t="shared" si="107"/>
        <v>38800</v>
      </c>
      <c r="AJ149" s="20">
        <v>4</v>
      </c>
      <c r="AK149" s="20">
        <v>0</v>
      </c>
      <c r="AL149" s="20">
        <v>0</v>
      </c>
      <c r="AM149" s="20">
        <v>0</v>
      </c>
      <c r="AN149" s="19"/>
    </row>
    <row r="150" spans="1:40" x14ac:dyDescent="0.25">
      <c r="A150" s="19" t="s">
        <v>94</v>
      </c>
      <c r="B150" s="19" t="s">
        <v>95</v>
      </c>
      <c r="C150" s="268" t="s">
        <v>107</v>
      </c>
      <c r="D150" s="19" t="s">
        <v>297</v>
      </c>
      <c r="E150" s="19" t="s">
        <v>21</v>
      </c>
      <c r="F150" s="268">
        <v>50.75</v>
      </c>
      <c r="G150" s="268">
        <v>1000</v>
      </c>
      <c r="H150" s="268">
        <v>1000</v>
      </c>
      <c r="I150" s="268">
        <v>32.549999999999997</v>
      </c>
      <c r="J150" s="268" t="s">
        <v>12</v>
      </c>
      <c r="K150" s="268" t="s">
        <v>12</v>
      </c>
      <c r="L150" s="20">
        <v>323000</v>
      </c>
      <c r="M150" s="20">
        <v>0</v>
      </c>
      <c r="N150" s="20">
        <v>95400</v>
      </c>
      <c r="O150" s="20">
        <v>0</v>
      </c>
      <c r="P150" s="20">
        <v>18300</v>
      </c>
      <c r="Q150" s="20">
        <v>0</v>
      </c>
      <c r="R150" s="20">
        <v>21100</v>
      </c>
      <c r="S150" s="22">
        <v>0</v>
      </c>
      <c r="T150" s="20">
        <v>2.82</v>
      </c>
      <c r="U150" s="20">
        <v>0.83299999999999996</v>
      </c>
      <c r="V150" s="20">
        <v>0.159</v>
      </c>
      <c r="W150" s="22">
        <v>0.184</v>
      </c>
      <c r="X150" s="20">
        <v>94400</v>
      </c>
      <c r="Y150" s="20">
        <v>0</v>
      </c>
      <c r="Z150" s="20">
        <f t="shared" si="105"/>
        <v>94400</v>
      </c>
      <c r="AA150" s="20">
        <v>95400</v>
      </c>
      <c r="AB150" s="20">
        <v>0</v>
      </c>
      <c r="AC150" s="20">
        <f t="shared" si="108"/>
        <v>95400</v>
      </c>
      <c r="AD150" s="20">
        <v>117000</v>
      </c>
      <c r="AE150" s="20">
        <v>0</v>
      </c>
      <c r="AF150" s="20">
        <f t="shared" si="106"/>
        <v>117000</v>
      </c>
      <c r="AG150" s="20">
        <v>38800</v>
      </c>
      <c r="AH150" s="20">
        <v>0</v>
      </c>
      <c r="AI150" s="22">
        <f t="shared" si="107"/>
        <v>38800</v>
      </c>
      <c r="AJ150" s="20">
        <v>1.93</v>
      </c>
      <c r="AK150" s="20">
        <v>0.57899999999999996</v>
      </c>
      <c r="AL150" s="20">
        <v>1.28</v>
      </c>
      <c r="AM150" s="20">
        <v>0.21</v>
      </c>
      <c r="AN150" s="19"/>
    </row>
    <row r="151" spans="1:40" x14ac:dyDescent="0.25">
      <c r="A151" s="19" t="s">
        <v>114</v>
      </c>
      <c r="B151" s="19" t="s">
        <v>115</v>
      </c>
      <c r="C151" s="268" t="s">
        <v>286</v>
      </c>
      <c r="D151" s="19" t="s">
        <v>285</v>
      </c>
      <c r="E151" s="19" t="s">
        <v>21</v>
      </c>
      <c r="F151" s="268">
        <v>47.63</v>
      </c>
      <c r="G151" s="268">
        <v>1000</v>
      </c>
      <c r="H151" s="268">
        <v>1000</v>
      </c>
      <c r="I151" s="268" t="s">
        <v>12</v>
      </c>
      <c r="J151" s="268" t="s">
        <v>12</v>
      </c>
      <c r="K151" s="268" t="s">
        <v>12</v>
      </c>
      <c r="L151" s="20">
        <v>3250</v>
      </c>
      <c r="M151" s="20">
        <v>0</v>
      </c>
      <c r="N151" s="20">
        <v>1640</v>
      </c>
      <c r="O151" s="20">
        <v>0</v>
      </c>
      <c r="P151" s="20">
        <v>0</v>
      </c>
      <c r="Q151" s="20">
        <v>0</v>
      </c>
      <c r="R151" s="20">
        <v>0</v>
      </c>
      <c r="S151" s="22">
        <v>0</v>
      </c>
      <c r="T151" s="20">
        <v>2.66</v>
      </c>
      <c r="U151" s="20">
        <v>1.34</v>
      </c>
      <c r="V151" s="20">
        <v>0</v>
      </c>
      <c r="W151" s="22">
        <v>0</v>
      </c>
      <c r="X151" s="20">
        <v>4600</v>
      </c>
      <c r="Y151" s="20">
        <v>0</v>
      </c>
      <c r="Z151" s="20">
        <f t="shared" si="105"/>
        <v>4600</v>
      </c>
      <c r="AA151" s="20">
        <v>1640</v>
      </c>
      <c r="AB151" s="20">
        <v>0</v>
      </c>
      <c r="AC151" s="20">
        <f t="shared" si="108"/>
        <v>1640</v>
      </c>
      <c r="AD151" s="20">
        <v>0</v>
      </c>
      <c r="AE151" s="20">
        <v>0</v>
      </c>
      <c r="AF151" s="20">
        <f t="shared" si="106"/>
        <v>0</v>
      </c>
      <c r="AG151" s="20">
        <v>0</v>
      </c>
      <c r="AH151" s="20">
        <v>0</v>
      </c>
      <c r="AI151" s="22">
        <f t="shared" si="107"/>
        <v>0</v>
      </c>
      <c r="AJ151" s="20">
        <v>2.65</v>
      </c>
      <c r="AK151" s="20">
        <v>1.35</v>
      </c>
      <c r="AL151" s="20">
        <v>0</v>
      </c>
      <c r="AM151" s="20">
        <v>0</v>
      </c>
      <c r="AN151" s="19"/>
    </row>
    <row r="152" spans="1:40" x14ac:dyDescent="0.25">
      <c r="A152" s="19" t="s">
        <v>179</v>
      </c>
      <c r="B152" s="19" t="s">
        <v>455</v>
      </c>
      <c r="C152" s="268" t="s">
        <v>288</v>
      </c>
      <c r="D152" s="19" t="s">
        <v>287</v>
      </c>
      <c r="E152" s="19" t="s">
        <v>21</v>
      </c>
      <c r="F152" s="268">
        <v>47.8</v>
      </c>
      <c r="G152" s="268">
        <v>1000</v>
      </c>
      <c r="H152" s="268" t="s">
        <v>12</v>
      </c>
      <c r="I152" s="268" t="s">
        <v>12</v>
      </c>
      <c r="J152" s="268">
        <v>1000</v>
      </c>
      <c r="K152" s="268" t="s">
        <v>12</v>
      </c>
      <c r="L152" s="20">
        <v>10900</v>
      </c>
      <c r="M152" s="20">
        <v>0</v>
      </c>
      <c r="N152" s="20">
        <v>5800</v>
      </c>
      <c r="O152" s="20">
        <v>0</v>
      </c>
      <c r="P152" s="20">
        <v>3380</v>
      </c>
      <c r="Q152" s="20">
        <v>0</v>
      </c>
      <c r="R152" s="20">
        <v>-1</v>
      </c>
      <c r="S152" s="22">
        <v>0</v>
      </c>
      <c r="T152" s="20">
        <v>1.63</v>
      </c>
      <c r="U152" s="20">
        <v>0.86899999999999999</v>
      </c>
      <c r="V152" s="20">
        <v>0.50600000000000001</v>
      </c>
      <c r="W152" s="22">
        <v>-1</v>
      </c>
      <c r="X152" s="20">
        <v>8520</v>
      </c>
      <c r="Y152" s="20">
        <v>0</v>
      </c>
      <c r="Z152" s="20">
        <f t="shared" si="105"/>
        <v>8520</v>
      </c>
      <c r="AA152" s="20">
        <v>5800</v>
      </c>
      <c r="AB152" s="20">
        <v>0</v>
      </c>
      <c r="AC152" s="20">
        <f t="shared" si="108"/>
        <v>5800</v>
      </c>
      <c r="AD152" s="20">
        <v>29700</v>
      </c>
      <c r="AE152" s="20">
        <v>0</v>
      </c>
      <c r="AF152" s="20">
        <f t="shared" si="106"/>
        <v>29700</v>
      </c>
      <c r="AG152" s="20">
        <v>-1.25</v>
      </c>
      <c r="AH152" s="20">
        <v>0</v>
      </c>
      <c r="AI152" s="22">
        <f t="shared" si="107"/>
        <v>-1.25</v>
      </c>
      <c r="AJ152" s="20">
        <v>0.57899999999999996</v>
      </c>
      <c r="AK152" s="20">
        <v>0.314</v>
      </c>
      <c r="AL152" s="20">
        <v>2.11</v>
      </c>
      <c r="AM152" s="20">
        <v>-1</v>
      </c>
      <c r="AN152" s="19"/>
    </row>
    <row r="153" spans="1:40" x14ac:dyDescent="0.25">
      <c r="A153" s="19" t="s">
        <v>175</v>
      </c>
      <c r="B153" s="19" t="s">
        <v>454</v>
      </c>
      <c r="C153" s="268" t="s">
        <v>247</v>
      </c>
      <c r="D153" s="19" t="s">
        <v>277</v>
      </c>
      <c r="E153" s="19" t="s">
        <v>21</v>
      </c>
      <c r="F153" s="268">
        <v>64.23</v>
      </c>
      <c r="G153" s="268">
        <v>1000</v>
      </c>
      <c r="H153" s="268">
        <v>1000</v>
      </c>
      <c r="I153" s="268" t="s">
        <v>12</v>
      </c>
      <c r="J153" s="268" t="s">
        <v>12</v>
      </c>
      <c r="K153" s="268" t="s">
        <v>12</v>
      </c>
      <c r="L153" s="20">
        <v>5000</v>
      </c>
      <c r="M153" s="20">
        <v>136000</v>
      </c>
      <c r="N153" s="20">
        <v>0</v>
      </c>
      <c r="O153" s="20">
        <v>87800</v>
      </c>
      <c r="P153" s="20">
        <v>1170</v>
      </c>
      <c r="Q153" s="20">
        <v>8440</v>
      </c>
      <c r="R153" s="20">
        <v>0</v>
      </c>
      <c r="S153" s="22">
        <v>58900</v>
      </c>
      <c r="T153" s="20">
        <v>3.24</v>
      </c>
      <c r="U153" s="20">
        <v>0</v>
      </c>
      <c r="V153" s="20">
        <v>0.76</v>
      </c>
      <c r="W153" s="22">
        <v>0</v>
      </c>
      <c r="X153" s="20">
        <v>3220</v>
      </c>
      <c r="Y153" s="20">
        <v>87800</v>
      </c>
      <c r="Z153" s="20">
        <f t="shared" si="105"/>
        <v>91020</v>
      </c>
      <c r="AA153" s="20">
        <v>0</v>
      </c>
      <c r="AB153" s="20">
        <v>87800</v>
      </c>
      <c r="AC153" s="20">
        <f t="shared" si="108"/>
        <v>87800</v>
      </c>
      <c r="AD153" s="20">
        <v>12200</v>
      </c>
      <c r="AE153" s="20">
        <v>87800</v>
      </c>
      <c r="AF153" s="20">
        <f t="shared" si="106"/>
        <v>100000</v>
      </c>
      <c r="AG153" s="20">
        <v>0</v>
      </c>
      <c r="AH153" s="20">
        <v>87800</v>
      </c>
      <c r="AI153" s="22">
        <f t="shared" si="107"/>
        <v>87800</v>
      </c>
      <c r="AJ153" s="20">
        <v>1.07</v>
      </c>
      <c r="AK153" s="20">
        <v>0</v>
      </c>
      <c r="AL153" s="20">
        <v>2.93</v>
      </c>
      <c r="AM153" s="20">
        <v>0</v>
      </c>
      <c r="AN153" s="19"/>
    </row>
    <row r="154" spans="1:40" x14ac:dyDescent="0.25">
      <c r="A154" s="131"/>
      <c r="B154" s="131"/>
      <c r="C154" s="132"/>
      <c r="D154" s="131" t="s">
        <v>546</v>
      </c>
      <c r="E154" s="131" t="s">
        <v>21</v>
      </c>
      <c r="F154" s="132"/>
      <c r="G154" s="132"/>
      <c r="H154" s="132"/>
      <c r="I154" s="132"/>
      <c r="J154" s="132"/>
      <c r="K154" s="132"/>
      <c r="L154" s="134"/>
      <c r="M154" s="134"/>
      <c r="N154" s="134"/>
      <c r="O154" s="134"/>
      <c r="P154" s="134"/>
      <c r="Q154" s="134"/>
      <c r="R154" s="134"/>
      <c r="S154" s="135"/>
      <c r="T154" s="134"/>
      <c r="U154" s="134"/>
      <c r="V154" s="134"/>
      <c r="W154" s="135"/>
      <c r="X154" s="134">
        <f>SUM(X143:X153)</f>
        <v>2581773</v>
      </c>
      <c r="Y154" s="134">
        <f>SUM(Y143:Y153)</f>
        <v>13147600</v>
      </c>
      <c r="Z154" s="134">
        <f t="shared" si="105"/>
        <v>15729373</v>
      </c>
      <c r="AA154" s="134">
        <f>SUM(AA143:AA153)</f>
        <v>3167830</v>
      </c>
      <c r="AB154" s="134">
        <f>SUM(AB143:AB153)</f>
        <v>12904200</v>
      </c>
      <c r="AC154" s="134">
        <f t="shared" si="108"/>
        <v>16072030</v>
      </c>
      <c r="AD154" s="134">
        <f>SUM(AD143:AD153)</f>
        <v>3931900</v>
      </c>
      <c r="AE154" s="134">
        <f>SUM(AE143:AE153)</f>
        <v>9096100</v>
      </c>
      <c r="AF154" s="134">
        <f t="shared" si="106"/>
        <v>13028000</v>
      </c>
      <c r="AG154" s="134">
        <f>SUM(AG143:AG153)</f>
        <v>524298.75</v>
      </c>
      <c r="AH154" s="134">
        <f>SUM(AH143:AH153)</f>
        <v>865700</v>
      </c>
      <c r="AI154" s="135">
        <f t="shared" si="107"/>
        <v>1389998.75</v>
      </c>
      <c r="AJ154" s="134"/>
      <c r="AK154" s="134"/>
      <c r="AL154" s="134"/>
      <c r="AM154" s="134"/>
      <c r="AN154" s="131"/>
    </row>
    <row r="155" spans="1:40" x14ac:dyDescent="0.25">
      <c r="A155" s="19" t="s">
        <v>7</v>
      </c>
      <c r="B155" s="19" t="s">
        <v>8</v>
      </c>
      <c r="C155" s="268" t="s">
        <v>31</v>
      </c>
      <c r="D155" s="19" t="s">
        <v>32</v>
      </c>
      <c r="E155" s="19" t="s">
        <v>33</v>
      </c>
      <c r="F155" s="268">
        <v>19.670000000000002</v>
      </c>
      <c r="G155" s="268">
        <v>62.39</v>
      </c>
      <c r="H155" s="268">
        <v>62.39</v>
      </c>
      <c r="I155" s="268" t="s">
        <v>12</v>
      </c>
      <c r="J155" s="268" t="s">
        <v>12</v>
      </c>
      <c r="K155" s="268" t="s">
        <v>12</v>
      </c>
      <c r="L155" s="20">
        <v>6780</v>
      </c>
      <c r="M155" s="20">
        <v>1370000</v>
      </c>
      <c r="N155" s="20">
        <v>0</v>
      </c>
      <c r="O155" s="20">
        <v>873000</v>
      </c>
      <c r="P155" s="20">
        <v>0</v>
      </c>
      <c r="Q155" s="20">
        <v>281000</v>
      </c>
      <c r="R155" s="20">
        <v>0</v>
      </c>
      <c r="S155" s="22">
        <v>83900</v>
      </c>
      <c r="T155" s="20">
        <v>4</v>
      </c>
      <c r="U155" s="20">
        <v>0</v>
      </c>
      <c r="V155" s="20">
        <v>0</v>
      </c>
      <c r="W155" s="22">
        <v>0</v>
      </c>
      <c r="X155" s="20">
        <v>6690</v>
      </c>
      <c r="Y155" s="20">
        <v>1350000</v>
      </c>
      <c r="Z155" s="20">
        <f t="shared" si="105"/>
        <v>1356690</v>
      </c>
      <c r="AA155" s="20">
        <v>0</v>
      </c>
      <c r="AB155" s="20">
        <v>873000</v>
      </c>
      <c r="AC155" s="20">
        <f t="shared" si="108"/>
        <v>873000</v>
      </c>
      <c r="AD155" s="20">
        <v>0</v>
      </c>
      <c r="AE155" s="20">
        <v>3240000</v>
      </c>
      <c r="AF155" s="20">
        <f t="shared" si="106"/>
        <v>3240000</v>
      </c>
      <c r="AG155" s="20">
        <v>0</v>
      </c>
      <c r="AH155" s="20">
        <v>137000</v>
      </c>
      <c r="AI155" s="22">
        <f t="shared" si="107"/>
        <v>137000</v>
      </c>
      <c r="AJ155" s="20">
        <v>4</v>
      </c>
      <c r="AK155" s="20">
        <v>0</v>
      </c>
      <c r="AL155" s="20">
        <v>0</v>
      </c>
      <c r="AM155" s="20">
        <v>0</v>
      </c>
      <c r="AN155" s="19"/>
    </row>
    <row r="156" spans="1:40" x14ac:dyDescent="0.25">
      <c r="A156" s="19" t="s">
        <v>37</v>
      </c>
      <c r="B156" s="19" t="s">
        <v>38</v>
      </c>
      <c r="C156" s="268" t="s">
        <v>46</v>
      </c>
      <c r="D156" s="19" t="s">
        <v>47</v>
      </c>
      <c r="E156" s="19" t="s">
        <v>33</v>
      </c>
      <c r="F156" s="268">
        <v>19.670000000000002</v>
      </c>
      <c r="G156" s="268">
        <v>62.39</v>
      </c>
      <c r="H156" s="268">
        <v>62.39</v>
      </c>
      <c r="I156" s="268" t="s">
        <v>12</v>
      </c>
      <c r="J156" s="268" t="s">
        <v>12</v>
      </c>
      <c r="K156" s="268" t="s">
        <v>12</v>
      </c>
      <c r="L156" s="20">
        <v>6780</v>
      </c>
      <c r="M156" s="20">
        <v>2790000</v>
      </c>
      <c r="N156" s="20">
        <v>0</v>
      </c>
      <c r="O156" s="20">
        <v>1070000</v>
      </c>
      <c r="P156" s="20">
        <v>0</v>
      </c>
      <c r="Q156" s="20">
        <v>281000</v>
      </c>
      <c r="R156" s="20">
        <v>0</v>
      </c>
      <c r="S156" s="22">
        <v>83900</v>
      </c>
      <c r="T156" s="20">
        <v>4</v>
      </c>
      <c r="U156" s="20">
        <v>0</v>
      </c>
      <c r="V156" s="20">
        <v>0</v>
      </c>
      <c r="W156" s="22">
        <v>0</v>
      </c>
      <c r="X156" s="20">
        <v>3910</v>
      </c>
      <c r="Y156" s="20">
        <v>1610000</v>
      </c>
      <c r="Z156" s="20">
        <f t="shared" ref="Z156:Z164" si="117">SUM(X156:Y156)</f>
        <v>1613910</v>
      </c>
      <c r="AA156" s="20">
        <v>0</v>
      </c>
      <c r="AB156" s="20">
        <v>1070000</v>
      </c>
      <c r="AC156" s="20">
        <f t="shared" si="108"/>
        <v>1070000</v>
      </c>
      <c r="AD156" s="20">
        <v>0</v>
      </c>
      <c r="AE156" s="20">
        <v>970000</v>
      </c>
      <c r="AF156" s="20">
        <f t="shared" ref="AF156:AF164" si="118">SUM(AD156:AE156)</f>
        <v>970000</v>
      </c>
      <c r="AG156" s="20">
        <v>15000</v>
      </c>
      <c r="AH156" s="20">
        <v>114000</v>
      </c>
      <c r="AI156" s="22">
        <f t="shared" ref="AI156:AI164" si="119">SUM(AG156:AH156)</f>
        <v>129000</v>
      </c>
      <c r="AJ156" s="20">
        <v>4</v>
      </c>
      <c r="AK156" s="20">
        <v>0</v>
      </c>
      <c r="AL156" s="20">
        <v>0</v>
      </c>
      <c r="AM156" s="20">
        <v>0</v>
      </c>
      <c r="AN156" s="19"/>
    </row>
    <row r="157" spans="1:40" x14ac:dyDescent="0.25">
      <c r="A157" s="131"/>
      <c r="B157" s="131"/>
      <c r="C157" s="132"/>
      <c r="D157" s="131" t="s">
        <v>546</v>
      </c>
      <c r="E157" s="131" t="s">
        <v>33</v>
      </c>
      <c r="F157" s="132"/>
      <c r="G157" s="132"/>
      <c r="H157" s="132"/>
      <c r="I157" s="132"/>
      <c r="J157" s="132"/>
      <c r="K157" s="132"/>
      <c r="L157" s="134"/>
      <c r="M157" s="134"/>
      <c r="N157" s="134"/>
      <c r="O157" s="134"/>
      <c r="P157" s="134"/>
      <c r="Q157" s="134"/>
      <c r="R157" s="134"/>
      <c r="S157" s="135"/>
      <c r="T157" s="134"/>
      <c r="U157" s="134"/>
      <c r="V157" s="134"/>
      <c r="W157" s="135"/>
      <c r="X157" s="134">
        <f>SUM(X155:X156)</f>
        <v>10600</v>
      </c>
      <c r="Y157" s="134">
        <f>SUM(Y155:Y156)</f>
        <v>2960000</v>
      </c>
      <c r="Z157" s="134">
        <f t="shared" si="117"/>
        <v>2970600</v>
      </c>
      <c r="AA157" s="134">
        <f>SUM(AA155:AA156)</f>
        <v>0</v>
      </c>
      <c r="AB157" s="134">
        <f>SUM(AB155:AB156)</f>
        <v>1943000</v>
      </c>
      <c r="AC157" s="134">
        <f t="shared" ref="AC157:AC164" si="120">SUM(AA157:AB157)</f>
        <v>1943000</v>
      </c>
      <c r="AD157" s="134">
        <f>SUM(AD155:AD156)</f>
        <v>0</v>
      </c>
      <c r="AE157" s="134">
        <f>SUM(AE155:AE156)</f>
        <v>4210000</v>
      </c>
      <c r="AF157" s="134">
        <f t="shared" si="118"/>
        <v>4210000</v>
      </c>
      <c r="AG157" s="134">
        <v>15000</v>
      </c>
      <c r="AH157" s="134">
        <f>SUM(AH155:AH156)</f>
        <v>251000</v>
      </c>
      <c r="AI157" s="135">
        <f t="shared" si="119"/>
        <v>266000</v>
      </c>
      <c r="AJ157" s="134"/>
      <c r="AK157" s="134"/>
      <c r="AL157" s="134"/>
      <c r="AM157" s="134"/>
      <c r="AN157" s="131"/>
    </row>
    <row r="158" spans="1:40" x14ac:dyDescent="0.25">
      <c r="A158" s="19" t="s">
        <v>64</v>
      </c>
      <c r="B158" s="19" t="s">
        <v>65</v>
      </c>
      <c r="C158" s="268" t="s">
        <v>257</v>
      </c>
      <c r="D158" s="19" t="s">
        <v>256</v>
      </c>
      <c r="E158" s="19" t="s">
        <v>11</v>
      </c>
      <c r="F158" s="268">
        <v>65.11</v>
      </c>
      <c r="G158" s="268">
        <v>1000</v>
      </c>
      <c r="H158" s="268">
        <v>1000</v>
      </c>
      <c r="I158" s="268" t="s">
        <v>12</v>
      </c>
      <c r="J158" s="268" t="s">
        <v>12</v>
      </c>
      <c r="K158" s="268" t="s">
        <v>12</v>
      </c>
      <c r="L158" s="20">
        <v>84300</v>
      </c>
      <c r="M158" s="20">
        <v>138000</v>
      </c>
      <c r="N158" s="20">
        <v>0</v>
      </c>
      <c r="O158" s="20">
        <v>97200</v>
      </c>
      <c r="P158" s="20">
        <v>0</v>
      </c>
      <c r="Q158" s="20">
        <v>-1</v>
      </c>
      <c r="R158" s="20">
        <v>10900</v>
      </c>
      <c r="S158" s="22">
        <v>-1</v>
      </c>
      <c r="T158" s="20">
        <v>3.54</v>
      </c>
      <c r="U158" s="20">
        <v>0</v>
      </c>
      <c r="V158" s="20">
        <v>0</v>
      </c>
      <c r="W158" s="22">
        <v>0.45600000000000002</v>
      </c>
      <c r="X158" s="20">
        <v>65800</v>
      </c>
      <c r="Y158" s="20">
        <v>108000</v>
      </c>
      <c r="Z158" s="20">
        <f t="shared" si="117"/>
        <v>173800</v>
      </c>
      <c r="AA158" s="20">
        <v>0</v>
      </c>
      <c r="AB158" s="20">
        <v>97200</v>
      </c>
      <c r="AC158" s="20">
        <f t="shared" si="120"/>
        <v>97200</v>
      </c>
      <c r="AD158" s="20">
        <v>0</v>
      </c>
      <c r="AE158" s="20">
        <v>-9.86</v>
      </c>
      <c r="AF158" s="20">
        <f t="shared" si="118"/>
        <v>-9.86</v>
      </c>
      <c r="AG158" s="20">
        <v>57600</v>
      </c>
      <c r="AH158" s="20">
        <v>-5.31</v>
      </c>
      <c r="AI158" s="22">
        <f t="shared" si="119"/>
        <v>57594.69</v>
      </c>
      <c r="AJ158" s="20">
        <v>3.3</v>
      </c>
      <c r="AK158" s="20">
        <v>0</v>
      </c>
      <c r="AL158" s="20">
        <v>0</v>
      </c>
      <c r="AM158" s="20">
        <v>0.70399999999999996</v>
      </c>
      <c r="AN158" s="19"/>
    </row>
    <row r="159" spans="1:40" x14ac:dyDescent="0.25">
      <c r="A159" s="19" t="s">
        <v>174</v>
      </c>
      <c r="B159" s="19" t="s">
        <v>75</v>
      </c>
      <c r="C159" s="268" t="s">
        <v>259</v>
      </c>
      <c r="D159" s="19" t="s">
        <v>258</v>
      </c>
      <c r="E159" s="19" t="s">
        <v>11</v>
      </c>
      <c r="F159" s="268">
        <v>77.66</v>
      </c>
      <c r="G159" s="268">
        <v>1000</v>
      </c>
      <c r="H159" s="268" t="s">
        <v>12</v>
      </c>
      <c r="I159" s="268">
        <v>1000</v>
      </c>
      <c r="J159" s="268" t="s">
        <v>12</v>
      </c>
      <c r="K159" s="268">
        <v>1000</v>
      </c>
      <c r="L159" s="20">
        <v>579000</v>
      </c>
      <c r="M159" s="20">
        <v>315000</v>
      </c>
      <c r="N159" s="20">
        <v>1310000</v>
      </c>
      <c r="O159" s="20">
        <v>3170000</v>
      </c>
      <c r="P159" s="20">
        <v>260000</v>
      </c>
      <c r="Q159" s="20">
        <v>147000</v>
      </c>
      <c r="R159" s="20">
        <v>642000</v>
      </c>
      <c r="S159" s="22">
        <v>536000</v>
      </c>
      <c r="T159" s="20">
        <v>0.82899999999999996</v>
      </c>
      <c r="U159" s="20">
        <v>1.88</v>
      </c>
      <c r="V159" s="20">
        <v>0.373</v>
      </c>
      <c r="W159" s="22">
        <v>0.92</v>
      </c>
      <c r="X159" s="20">
        <v>5770000</v>
      </c>
      <c r="Y159" s="20">
        <v>3140000</v>
      </c>
      <c r="Z159" s="20">
        <f t="shared" si="117"/>
        <v>8910000</v>
      </c>
      <c r="AA159" s="20">
        <v>1310000</v>
      </c>
      <c r="AB159" s="20">
        <v>3170000</v>
      </c>
      <c r="AC159" s="20">
        <f t="shared" si="120"/>
        <v>4480000</v>
      </c>
      <c r="AD159" s="20">
        <v>5710000</v>
      </c>
      <c r="AE159" s="20">
        <v>3220000</v>
      </c>
      <c r="AF159" s="20">
        <f t="shared" si="118"/>
        <v>8930000</v>
      </c>
      <c r="AG159" s="20">
        <v>3740000</v>
      </c>
      <c r="AH159" s="20">
        <v>3120000</v>
      </c>
      <c r="AI159" s="22">
        <f t="shared" si="119"/>
        <v>6860000</v>
      </c>
      <c r="AJ159" s="20">
        <v>0.38500000000000001</v>
      </c>
      <c r="AK159" s="20">
        <v>0.88400000000000001</v>
      </c>
      <c r="AL159" s="20">
        <v>2.02</v>
      </c>
      <c r="AM159" s="20">
        <v>0.70899999999999996</v>
      </c>
      <c r="AN159" s="19" t="s">
        <v>683</v>
      </c>
    </row>
    <row r="160" spans="1:40" x14ac:dyDescent="0.25">
      <c r="A160" s="131"/>
      <c r="B160" s="131"/>
      <c r="C160" s="132"/>
      <c r="D160" s="131" t="s">
        <v>546</v>
      </c>
      <c r="E160" s="131" t="s">
        <v>11</v>
      </c>
      <c r="F160" s="132"/>
      <c r="G160" s="132"/>
      <c r="H160" s="132"/>
      <c r="I160" s="132"/>
      <c r="J160" s="132"/>
      <c r="K160" s="132"/>
      <c r="L160" s="134"/>
      <c r="M160" s="134"/>
      <c r="N160" s="134"/>
      <c r="O160" s="134"/>
      <c r="P160" s="134"/>
      <c r="Q160" s="134"/>
      <c r="R160" s="134"/>
      <c r="S160" s="135"/>
      <c r="T160" s="134"/>
      <c r="U160" s="134"/>
      <c r="V160" s="134"/>
      <c r="W160" s="135"/>
      <c r="X160" s="134">
        <f>SUM(X158:X159)</f>
        <v>5835800</v>
      </c>
      <c r="Y160" s="134">
        <f t="shared" ref="Y160:AH160" si="121">SUM(Y158:Y159)</f>
        <v>3248000</v>
      </c>
      <c r="Z160" s="134">
        <f t="shared" si="117"/>
        <v>9083800</v>
      </c>
      <c r="AA160" s="134">
        <f t="shared" si="121"/>
        <v>1310000</v>
      </c>
      <c r="AB160" s="134">
        <f t="shared" si="121"/>
        <v>3267200</v>
      </c>
      <c r="AC160" s="134">
        <f t="shared" si="120"/>
        <v>4577200</v>
      </c>
      <c r="AD160" s="134">
        <f t="shared" si="121"/>
        <v>5710000</v>
      </c>
      <c r="AE160" s="134">
        <f t="shared" si="121"/>
        <v>3219990.14</v>
      </c>
      <c r="AF160" s="134">
        <f t="shared" si="118"/>
        <v>8929990.1400000006</v>
      </c>
      <c r="AG160" s="134">
        <f t="shared" si="121"/>
        <v>3797600</v>
      </c>
      <c r="AH160" s="134">
        <f t="shared" si="121"/>
        <v>3119994.69</v>
      </c>
      <c r="AI160" s="135">
        <f t="shared" si="119"/>
        <v>6917594.6899999995</v>
      </c>
      <c r="AJ160" s="134"/>
      <c r="AK160" s="134"/>
      <c r="AL160" s="134"/>
      <c r="AM160" s="134"/>
      <c r="AN160" s="131"/>
    </row>
    <row r="161" spans="1:40" x14ac:dyDescent="0.25">
      <c r="A161" s="19" t="s">
        <v>109</v>
      </c>
      <c r="B161" s="19" t="s">
        <v>110</v>
      </c>
      <c r="C161" s="268" t="s">
        <v>111</v>
      </c>
      <c r="D161" s="19" t="s">
        <v>112</v>
      </c>
      <c r="E161" s="19" t="s">
        <v>113</v>
      </c>
      <c r="F161" s="268">
        <v>83.4</v>
      </c>
      <c r="G161" s="268">
        <v>1000</v>
      </c>
      <c r="H161" s="268">
        <v>1000</v>
      </c>
      <c r="I161" s="268">
        <v>1000</v>
      </c>
      <c r="J161" s="268">
        <v>1000</v>
      </c>
      <c r="K161" s="268">
        <v>1000</v>
      </c>
      <c r="L161" s="20">
        <v>3070000</v>
      </c>
      <c r="M161" s="20">
        <v>2450000</v>
      </c>
      <c r="N161" s="20">
        <v>1540000</v>
      </c>
      <c r="O161" s="20">
        <v>1560000</v>
      </c>
      <c r="P161" s="20">
        <v>556000</v>
      </c>
      <c r="Q161" s="20">
        <v>212000</v>
      </c>
      <c r="R161" s="20">
        <v>133000</v>
      </c>
      <c r="S161" s="22">
        <v>607000</v>
      </c>
      <c r="T161" s="20">
        <v>2.31</v>
      </c>
      <c r="U161" s="20">
        <v>1.17</v>
      </c>
      <c r="V161" s="20">
        <v>0.42</v>
      </c>
      <c r="W161" s="22">
        <v>0.1</v>
      </c>
      <c r="X161" s="20">
        <v>2270000</v>
      </c>
      <c r="Y161" s="20">
        <v>1810000</v>
      </c>
      <c r="Z161" s="20">
        <f t="shared" si="117"/>
        <v>4080000</v>
      </c>
      <c r="AA161" s="20">
        <v>1540000</v>
      </c>
      <c r="AB161" s="20">
        <v>1560000</v>
      </c>
      <c r="AC161" s="20">
        <f t="shared" si="120"/>
        <v>3100000</v>
      </c>
      <c r="AD161" s="20">
        <v>2380000</v>
      </c>
      <c r="AE161" s="20">
        <v>909000</v>
      </c>
      <c r="AF161" s="20">
        <f t="shared" si="118"/>
        <v>3289000</v>
      </c>
      <c r="AG161" s="20">
        <v>213000</v>
      </c>
      <c r="AH161" s="20">
        <v>973000</v>
      </c>
      <c r="AI161" s="22">
        <f t="shared" si="119"/>
        <v>1186000</v>
      </c>
      <c r="AJ161" s="20">
        <v>1.08</v>
      </c>
      <c r="AK161" s="20">
        <v>0.55200000000000005</v>
      </c>
      <c r="AL161" s="20">
        <v>2.29</v>
      </c>
      <c r="AM161" s="20">
        <v>7.7799999999999994E-2</v>
      </c>
      <c r="AN161" s="19"/>
    </row>
    <row r="162" spans="1:40" x14ac:dyDescent="0.25">
      <c r="A162" s="19" t="s">
        <v>118</v>
      </c>
      <c r="B162" s="19" t="s">
        <v>119</v>
      </c>
      <c r="C162" s="268" t="s">
        <v>120</v>
      </c>
      <c r="D162" s="19" t="s">
        <v>121</v>
      </c>
      <c r="E162" s="19" t="s">
        <v>113</v>
      </c>
      <c r="F162" s="268">
        <v>83.4</v>
      </c>
      <c r="G162" s="268">
        <v>1000</v>
      </c>
      <c r="H162" s="268">
        <v>1000</v>
      </c>
      <c r="I162" s="268">
        <v>1000</v>
      </c>
      <c r="J162" s="268">
        <v>1000</v>
      </c>
      <c r="K162" s="268">
        <v>1000</v>
      </c>
      <c r="L162" s="20">
        <v>3070000</v>
      </c>
      <c r="M162" s="20">
        <v>858000</v>
      </c>
      <c r="N162" s="20">
        <v>1540000</v>
      </c>
      <c r="O162" s="20">
        <v>622000</v>
      </c>
      <c r="P162" s="20">
        <v>556000</v>
      </c>
      <c r="Q162" s="20">
        <v>113000</v>
      </c>
      <c r="R162" s="20">
        <v>133000</v>
      </c>
      <c r="S162" s="22">
        <v>99200</v>
      </c>
      <c r="T162" s="20">
        <v>2.31</v>
      </c>
      <c r="U162" s="20">
        <v>1.17</v>
      </c>
      <c r="V162" s="20">
        <v>0.42</v>
      </c>
      <c r="W162" s="22">
        <v>0.1</v>
      </c>
      <c r="X162" s="20">
        <v>1290000</v>
      </c>
      <c r="Y162" s="20">
        <v>361000</v>
      </c>
      <c r="Z162" s="20">
        <f t="shared" si="117"/>
        <v>1651000</v>
      </c>
      <c r="AA162" s="20">
        <v>1540000</v>
      </c>
      <c r="AB162" s="20">
        <v>622000</v>
      </c>
      <c r="AC162" s="20">
        <f t="shared" si="120"/>
        <v>2162000</v>
      </c>
      <c r="AD162" s="20">
        <v>1630000</v>
      </c>
      <c r="AE162" s="20">
        <v>331000</v>
      </c>
      <c r="AF162" s="20">
        <f t="shared" si="118"/>
        <v>1961000</v>
      </c>
      <c r="AG162" s="20">
        <v>115000</v>
      </c>
      <c r="AH162" s="20">
        <v>85800</v>
      </c>
      <c r="AI162" s="22">
        <f t="shared" si="119"/>
        <v>200800</v>
      </c>
      <c r="AJ162" s="20">
        <v>1.08</v>
      </c>
      <c r="AK162" s="20">
        <v>0.55200000000000005</v>
      </c>
      <c r="AL162" s="20">
        <v>2.29</v>
      </c>
      <c r="AM162" s="20">
        <v>7.7799999999999994E-2</v>
      </c>
      <c r="AN162" s="19"/>
    </row>
    <row r="163" spans="1:40" x14ac:dyDescent="0.25">
      <c r="A163" s="131"/>
      <c r="B163" s="131"/>
      <c r="C163" s="132"/>
      <c r="D163" s="131" t="s">
        <v>546</v>
      </c>
      <c r="E163" s="131" t="s">
        <v>113</v>
      </c>
      <c r="F163" s="132"/>
      <c r="G163" s="132"/>
      <c r="H163" s="132"/>
      <c r="I163" s="132"/>
      <c r="J163" s="132"/>
      <c r="K163" s="132"/>
      <c r="L163" s="134"/>
      <c r="M163" s="134"/>
      <c r="N163" s="134"/>
      <c r="O163" s="134"/>
      <c r="P163" s="134"/>
      <c r="Q163" s="134"/>
      <c r="R163" s="134"/>
      <c r="S163" s="135"/>
      <c r="T163" s="134"/>
      <c r="U163" s="134"/>
      <c r="V163" s="134"/>
      <c r="W163" s="135"/>
      <c r="X163" s="134">
        <f>SUM(X161:X162)</f>
        <v>3560000</v>
      </c>
      <c r="Y163" s="134">
        <f t="shared" ref="Y163:AE163" si="122">SUM(Y161:Y162)</f>
        <v>2171000</v>
      </c>
      <c r="Z163" s="134">
        <f t="shared" si="117"/>
        <v>5731000</v>
      </c>
      <c r="AA163" s="134">
        <f t="shared" si="122"/>
        <v>3080000</v>
      </c>
      <c r="AB163" s="134">
        <f t="shared" si="122"/>
        <v>2182000</v>
      </c>
      <c r="AC163" s="134">
        <f t="shared" si="120"/>
        <v>5262000</v>
      </c>
      <c r="AD163" s="134">
        <f t="shared" si="122"/>
        <v>4010000</v>
      </c>
      <c r="AE163" s="134">
        <f t="shared" si="122"/>
        <v>1240000</v>
      </c>
      <c r="AF163" s="134">
        <f t="shared" si="118"/>
        <v>5250000</v>
      </c>
      <c r="AG163" s="134">
        <f>SUM(AG161:AG162)</f>
        <v>328000</v>
      </c>
      <c r="AH163" s="134">
        <f>SUM(AH161:AH162)</f>
        <v>1058800</v>
      </c>
      <c r="AI163" s="135">
        <f t="shared" si="119"/>
        <v>1386800</v>
      </c>
      <c r="AJ163" s="134"/>
      <c r="AK163" s="134"/>
      <c r="AL163" s="134"/>
      <c r="AM163" s="134"/>
      <c r="AN163" s="131"/>
    </row>
    <row r="164" spans="1:40" x14ac:dyDescent="0.25">
      <c r="A164" s="19" t="s">
        <v>178</v>
      </c>
      <c r="B164" s="19" t="s">
        <v>296</v>
      </c>
      <c r="C164" s="268" t="s">
        <v>453</v>
      </c>
      <c r="D164" s="19" t="s">
        <v>452</v>
      </c>
      <c r="E164" s="19" t="s">
        <v>93</v>
      </c>
      <c r="F164" s="268">
        <v>42.6</v>
      </c>
      <c r="G164" s="268">
        <v>32.659999999999997</v>
      </c>
      <c r="H164" s="268">
        <v>32.659999999999997</v>
      </c>
      <c r="I164" s="268" t="s">
        <v>12</v>
      </c>
      <c r="J164" s="268" t="s">
        <v>12</v>
      </c>
      <c r="K164" s="268" t="s">
        <v>12</v>
      </c>
      <c r="L164" s="20">
        <v>8130</v>
      </c>
      <c r="M164" s="20">
        <v>261000</v>
      </c>
      <c r="N164" s="20">
        <v>2800</v>
      </c>
      <c r="O164" s="20">
        <v>126000</v>
      </c>
      <c r="P164" s="20">
        <v>0</v>
      </c>
      <c r="Q164" s="20">
        <v>9640</v>
      </c>
      <c r="R164" s="20">
        <v>0</v>
      </c>
      <c r="S164" s="22">
        <v>3790</v>
      </c>
      <c r="T164" s="20">
        <v>2.97</v>
      </c>
      <c r="U164" s="20">
        <v>1.03</v>
      </c>
      <c r="V164" s="20">
        <v>0</v>
      </c>
      <c r="W164" s="22">
        <v>0</v>
      </c>
      <c r="X164" s="20">
        <v>9450</v>
      </c>
      <c r="Y164" s="20">
        <v>303000</v>
      </c>
      <c r="Z164" s="20">
        <f t="shared" si="117"/>
        <v>312450</v>
      </c>
      <c r="AA164" s="20">
        <v>2800</v>
      </c>
      <c r="AB164" s="20">
        <v>126000</v>
      </c>
      <c r="AC164" s="20">
        <f t="shared" si="120"/>
        <v>128800</v>
      </c>
      <c r="AD164" s="20">
        <v>0</v>
      </c>
      <c r="AE164" s="20">
        <v>170000</v>
      </c>
      <c r="AF164" s="20">
        <f t="shared" si="118"/>
        <v>170000</v>
      </c>
      <c r="AG164" s="20">
        <v>0</v>
      </c>
      <c r="AH164" s="20">
        <v>24100</v>
      </c>
      <c r="AI164" s="22">
        <f t="shared" si="119"/>
        <v>24100</v>
      </c>
      <c r="AJ164" s="20">
        <v>2.96</v>
      </c>
      <c r="AK164" s="20">
        <v>1.04</v>
      </c>
      <c r="AL164" s="20">
        <v>0</v>
      </c>
      <c r="AM164" s="20">
        <v>0</v>
      </c>
      <c r="AN164" s="19"/>
    </row>
    <row r="167" spans="1:40" x14ac:dyDescent="0.25">
      <c r="B167" s="42" t="s">
        <v>773</v>
      </c>
      <c r="C167" s="43" t="s">
        <v>774</v>
      </c>
    </row>
    <row r="169" spans="1:40" x14ac:dyDescent="0.25">
      <c r="A169" s="335" t="s">
        <v>451</v>
      </c>
      <c r="B169" s="335"/>
      <c r="C169" s="335"/>
      <c r="D169" s="335"/>
      <c r="E169" s="335"/>
      <c r="F169" s="335"/>
      <c r="G169" s="335"/>
      <c r="H169" s="335"/>
      <c r="I169" s="335"/>
      <c r="J169" s="335"/>
      <c r="K169" s="335"/>
      <c r="L169" s="335"/>
      <c r="M169"/>
      <c r="N169" s="306"/>
      <c r="O169" s="306"/>
      <c r="P169" s="306"/>
      <c r="Q169" s="3">
        <f>P278+Q278</f>
        <v>12845280</v>
      </c>
      <c r="R169"/>
      <c r="S169"/>
      <c r="T169"/>
      <c r="U169"/>
      <c r="V169"/>
      <c r="W169"/>
      <c r="X169"/>
    </row>
    <row r="170" spans="1:40" ht="75" x14ac:dyDescent="0.25">
      <c r="A170" s="304" t="s">
        <v>0</v>
      </c>
      <c r="B170" s="304" t="s">
        <v>1</v>
      </c>
      <c r="C170" s="304" t="s">
        <v>2</v>
      </c>
      <c r="D170" s="304" t="s">
        <v>3</v>
      </c>
      <c r="E170" s="304" t="s">
        <v>4</v>
      </c>
      <c r="F170" s="304" t="s">
        <v>450</v>
      </c>
      <c r="G170" s="304" t="s">
        <v>449</v>
      </c>
      <c r="H170" s="304" t="s">
        <v>448</v>
      </c>
      <c r="I170" s="304" t="s">
        <v>447</v>
      </c>
      <c r="J170" s="304" t="s">
        <v>446</v>
      </c>
      <c r="K170" s="304" t="s">
        <v>445</v>
      </c>
      <c r="L170" s="304" t="s">
        <v>444</v>
      </c>
      <c r="M170" s="304" t="s">
        <v>443</v>
      </c>
      <c r="N170" s="304" t="s">
        <v>442</v>
      </c>
      <c r="O170" s="304" t="s">
        <v>441</v>
      </c>
      <c r="P170" s="304" t="s">
        <v>440</v>
      </c>
      <c r="Q170" s="304" t="s">
        <v>439</v>
      </c>
      <c r="R170" s="304" t="s">
        <v>438</v>
      </c>
      <c r="S170" s="304" t="s">
        <v>437</v>
      </c>
      <c r="T170" s="117" t="s">
        <v>215</v>
      </c>
      <c r="U170" s="304" t="s">
        <v>436</v>
      </c>
      <c r="V170" s="304" t="s">
        <v>435</v>
      </c>
      <c r="W170" s="304" t="s">
        <v>218</v>
      </c>
      <c r="X170" s="304" t="s">
        <v>219</v>
      </c>
    </row>
    <row r="171" spans="1:40" ht="15.75" x14ac:dyDescent="0.25">
      <c r="A171" t="s">
        <v>253</v>
      </c>
      <c r="B171" t="s">
        <v>38</v>
      </c>
      <c r="C171" s="306" t="s">
        <v>430</v>
      </c>
      <c r="D171" t="s">
        <v>429</v>
      </c>
      <c r="E171" s="18" t="s">
        <v>434</v>
      </c>
      <c r="F171" s="306">
        <v>1000</v>
      </c>
      <c r="G171" s="306" t="s">
        <v>12</v>
      </c>
      <c r="H171" s="3">
        <v>24500</v>
      </c>
      <c r="I171" s="3">
        <v>1490000</v>
      </c>
      <c r="J171" s="3">
        <v>93200</v>
      </c>
      <c r="K171" s="3">
        <v>1880000</v>
      </c>
      <c r="L171" s="24">
        <f>H171/AVERAGE(H171,J171)</f>
        <v>0.41631265930331351</v>
      </c>
      <c r="M171" s="24">
        <f>J171/AVERAGE(H171,J171)</f>
        <v>1.5836873406966865</v>
      </c>
      <c r="N171" s="115">
        <v>24500</v>
      </c>
      <c r="O171" s="115">
        <v>1490000</v>
      </c>
      <c r="P171" s="115">
        <v>165000</v>
      </c>
      <c r="Q171" s="115">
        <v>3320000</v>
      </c>
      <c r="R171" s="81">
        <f>N171/AVERAGE(N171,P171)</f>
        <v>0.25857519788918204</v>
      </c>
      <c r="S171" s="81">
        <f>P171/AVERAGE(P171,N171)</f>
        <v>1.7414248021108178</v>
      </c>
      <c r="T171" s="91">
        <f>S171/R171</f>
        <v>6.7346938775510203</v>
      </c>
      <c r="U171" s="24">
        <f>N171*100/(O171+N171)</f>
        <v>1.6176956091119181</v>
      </c>
      <c r="V171" s="24">
        <f>P171*100/(Q171+P171)</f>
        <v>4.734576757532281</v>
      </c>
      <c r="W171" s="16">
        <f>N171+O171</f>
        <v>1514500</v>
      </c>
      <c r="X171" s="16">
        <f>P171+Q171</f>
        <v>3485000</v>
      </c>
    </row>
    <row r="172" spans="1:40" ht="15.75" x14ac:dyDescent="0.25">
      <c r="A172"/>
      <c r="B172"/>
      <c r="C172" s="306"/>
      <c r="D172"/>
      <c r="E172"/>
      <c r="F172" s="306"/>
      <c r="G172" s="306"/>
      <c r="H172" s="3"/>
      <c r="I172" s="3"/>
      <c r="J172" s="3"/>
      <c r="K172" s="3"/>
      <c r="L172" s="14"/>
      <c r="M172" s="17"/>
      <c r="N172" s="3"/>
      <c r="O172" s="3"/>
      <c r="P172" s="3"/>
      <c r="Q172" s="3"/>
      <c r="R172" s="88"/>
      <c r="S172" s="82"/>
      <c r="T172" s="108"/>
      <c r="U172" s="8"/>
      <c r="V172" s="8"/>
      <c r="W172" s="1"/>
      <c r="X172" s="1"/>
    </row>
    <row r="173" spans="1:40" ht="15.75" x14ac:dyDescent="0.25">
      <c r="A173" t="s">
        <v>341</v>
      </c>
      <c r="B173" t="s">
        <v>340</v>
      </c>
      <c r="C173" s="306" t="s">
        <v>433</v>
      </c>
      <c r="D173" t="s">
        <v>432</v>
      </c>
      <c r="E173" s="106" t="s">
        <v>431</v>
      </c>
      <c r="F173" s="306">
        <v>1000</v>
      </c>
      <c r="G173" s="306" t="s">
        <v>12</v>
      </c>
      <c r="H173" s="3">
        <v>59200</v>
      </c>
      <c r="I173" s="3">
        <v>0</v>
      </c>
      <c r="J173" s="3">
        <v>0</v>
      </c>
      <c r="K173" s="3">
        <v>0</v>
      </c>
      <c r="L173" s="83">
        <f>H173/AVERAGE(H173,J173)</f>
        <v>2</v>
      </c>
      <c r="M173" s="83">
        <f>J173/AVERAGE(H173,J173)</f>
        <v>0</v>
      </c>
      <c r="N173" s="114">
        <v>59200</v>
      </c>
      <c r="O173" s="114">
        <v>0</v>
      </c>
      <c r="P173" s="114">
        <v>0</v>
      </c>
      <c r="Q173" s="114">
        <v>0</v>
      </c>
      <c r="R173" s="85">
        <f>N173/AVERAGE(N173,P173)</f>
        <v>2</v>
      </c>
      <c r="S173" s="85">
        <f>P173/AVERAGE(P173,N173)</f>
        <v>0</v>
      </c>
      <c r="T173" s="113">
        <f>S173/R173</f>
        <v>0</v>
      </c>
      <c r="U173" s="112">
        <f>N173*100/(O173+N173)</f>
        <v>100</v>
      </c>
      <c r="V173" s="112" t="s">
        <v>276</v>
      </c>
      <c r="W173" s="16">
        <f>N173+O173</f>
        <v>59200</v>
      </c>
      <c r="X173" s="16">
        <f>P173+Q173</f>
        <v>0</v>
      </c>
    </row>
    <row r="174" spans="1:40" ht="15.75" x14ac:dyDescent="0.25">
      <c r="A174"/>
      <c r="B174"/>
      <c r="C174" s="306"/>
      <c r="D174"/>
      <c r="E174"/>
      <c r="F174" s="306"/>
      <c r="G174" s="306"/>
      <c r="H174" s="3"/>
      <c r="I174" s="3"/>
      <c r="J174" s="3"/>
      <c r="K174" s="3"/>
      <c r="L174" s="14"/>
      <c r="M174" s="17"/>
      <c r="N174" s="3"/>
      <c r="O174" s="3"/>
      <c r="P174" s="3"/>
      <c r="Q174" s="3"/>
      <c r="R174" s="88"/>
      <c r="S174" s="82"/>
      <c r="T174" s="108"/>
      <c r="U174" s="14"/>
      <c r="V174" s="14"/>
      <c r="W174" s="1"/>
      <c r="X174" s="1"/>
    </row>
    <row r="175" spans="1:40" ht="15.75" x14ac:dyDescent="0.25">
      <c r="A175" t="s">
        <v>253</v>
      </c>
      <c r="B175" t="s">
        <v>38</v>
      </c>
      <c r="C175" s="306" t="s">
        <v>360</v>
      </c>
      <c r="D175" t="s">
        <v>17</v>
      </c>
      <c r="E175" t="s">
        <v>18</v>
      </c>
      <c r="F175" s="306">
        <v>1000</v>
      </c>
      <c r="G175" s="306">
        <v>1000</v>
      </c>
      <c r="H175" s="3">
        <v>24500</v>
      </c>
      <c r="I175" s="3">
        <v>1490000</v>
      </c>
      <c r="J175" s="3">
        <v>178000</v>
      </c>
      <c r="K175" s="3">
        <v>1790000</v>
      </c>
      <c r="L175" s="17">
        <f t="shared" ref="L175:L224" si="123">H175/AVERAGE(H175,J175)</f>
        <v>0.24197530864197531</v>
      </c>
      <c r="M175" s="17">
        <f t="shared" ref="M175:M224" si="124">J175/AVERAGE(H175,J175)</f>
        <v>1.7580246913580246</v>
      </c>
      <c r="N175" s="3">
        <v>24500</v>
      </c>
      <c r="O175" s="3">
        <v>1490000</v>
      </c>
      <c r="P175" s="3">
        <v>314000</v>
      </c>
      <c r="Q175" s="3">
        <v>3170000</v>
      </c>
      <c r="R175" s="82">
        <f t="shared" ref="R175:R224" si="125">N175/AVERAGE(N175,P175)</f>
        <v>0.14475627769571639</v>
      </c>
      <c r="S175" s="82">
        <f t="shared" ref="S175:S224" si="126">P175/AVERAGE(P175,N175)</f>
        <v>1.8552437223042837</v>
      </c>
      <c r="T175" s="92">
        <f>S175/R175</f>
        <v>12.816326530612246</v>
      </c>
      <c r="U175" s="8">
        <f>N175*100/(O175+N175)</f>
        <v>1.6176956091119181</v>
      </c>
      <c r="V175" s="8">
        <f t="shared" ref="V175:V224" si="127">P175*100/(Q175+P175)</f>
        <v>9.0126291618828933</v>
      </c>
      <c r="W175" s="1">
        <f t="shared" ref="W175:W224" si="128">N175+O175</f>
        <v>1514500</v>
      </c>
      <c r="X175" s="1">
        <f t="shared" ref="X175:X224" si="129">P175+Q175</f>
        <v>3484000</v>
      </c>
    </row>
    <row r="176" spans="1:40" ht="15.75" x14ac:dyDescent="0.25">
      <c r="A176" t="s">
        <v>253</v>
      </c>
      <c r="B176" t="s">
        <v>38</v>
      </c>
      <c r="C176" s="306" t="s">
        <v>430</v>
      </c>
      <c r="D176" t="s">
        <v>429</v>
      </c>
      <c r="E176" t="s">
        <v>98</v>
      </c>
      <c r="F176" s="306" t="s">
        <v>12</v>
      </c>
      <c r="G176" s="306">
        <v>1000</v>
      </c>
      <c r="H176" s="3">
        <v>0</v>
      </c>
      <c r="I176" s="3">
        <v>1510000</v>
      </c>
      <c r="J176" s="3">
        <v>845000</v>
      </c>
      <c r="K176" s="3">
        <v>1120000</v>
      </c>
      <c r="L176" s="17">
        <f t="shared" si="123"/>
        <v>0</v>
      </c>
      <c r="M176" s="17">
        <f t="shared" si="124"/>
        <v>2</v>
      </c>
      <c r="N176" s="3">
        <v>0</v>
      </c>
      <c r="O176" s="3">
        <v>1510000</v>
      </c>
      <c r="P176" s="3">
        <v>1500000</v>
      </c>
      <c r="Q176" s="3">
        <v>1990000</v>
      </c>
      <c r="R176" s="82">
        <f t="shared" si="125"/>
        <v>0</v>
      </c>
      <c r="S176" s="82">
        <f t="shared" si="126"/>
        <v>2</v>
      </c>
      <c r="T176" s="111" t="s">
        <v>221</v>
      </c>
      <c r="U176" s="8">
        <f>N176*100/(O176+N176)</f>
        <v>0</v>
      </c>
      <c r="V176" s="8">
        <f t="shared" si="127"/>
        <v>42.97994269340974</v>
      </c>
      <c r="W176" s="1">
        <f t="shared" si="128"/>
        <v>1510000</v>
      </c>
      <c r="X176" s="1">
        <f t="shared" si="129"/>
        <v>3490000</v>
      </c>
    </row>
    <row r="177" spans="1:24" ht="15.75" x14ac:dyDescent="0.25">
      <c r="A177"/>
      <c r="B177"/>
      <c r="C177" s="306"/>
      <c r="D177"/>
      <c r="E177"/>
      <c r="F177" s="306"/>
      <c r="G177" s="306"/>
      <c r="H177" s="13">
        <f>SUM(H175:H176)</f>
        <v>24500</v>
      </c>
      <c r="I177" s="13">
        <f>SUM(I175:I176)</f>
        <v>3000000</v>
      </c>
      <c r="J177" s="13">
        <f>SUM(J175:J176)</f>
        <v>1023000</v>
      </c>
      <c r="K177" s="13">
        <f>SUM(K175:K176)</f>
        <v>2910000</v>
      </c>
      <c r="L177" s="26">
        <f t="shared" si="123"/>
        <v>4.677804295942721E-2</v>
      </c>
      <c r="M177" s="26">
        <f t="shared" si="124"/>
        <v>1.9532219570405729</v>
      </c>
      <c r="N177" s="25">
        <f>SUM(N175:N176)</f>
        <v>24500</v>
      </c>
      <c r="O177" s="25">
        <f>SUM(O175:O176)</f>
        <v>3000000</v>
      </c>
      <c r="P177" s="25">
        <f>SUM(P175:P176)</f>
        <v>1814000</v>
      </c>
      <c r="Q177" s="25">
        <f>SUM(Q175:Q176)</f>
        <v>5160000</v>
      </c>
      <c r="R177" s="93">
        <f t="shared" si="125"/>
        <v>2.6652162088659233E-2</v>
      </c>
      <c r="S177" s="93">
        <f t="shared" si="126"/>
        <v>1.9733478379113407</v>
      </c>
      <c r="T177" s="92">
        <f>S177/R177</f>
        <v>74.040816326530617</v>
      </c>
      <c r="U177" s="26">
        <f>N177*100/(O177+N177)</f>
        <v>0.81005124814018847</v>
      </c>
      <c r="V177" s="26">
        <f t="shared" si="127"/>
        <v>26.010897619730429</v>
      </c>
      <c r="W177" s="16">
        <f t="shared" si="128"/>
        <v>3024500</v>
      </c>
      <c r="X177" s="16">
        <f t="shared" si="129"/>
        <v>6974000</v>
      </c>
    </row>
    <row r="178" spans="1:24" ht="15.75" x14ac:dyDescent="0.25">
      <c r="A178" t="s">
        <v>109</v>
      </c>
      <c r="B178" t="s">
        <v>110</v>
      </c>
      <c r="C178" s="306" t="s">
        <v>428</v>
      </c>
      <c r="D178" t="s">
        <v>427</v>
      </c>
      <c r="E178" s="18" t="s">
        <v>57</v>
      </c>
      <c r="F178" s="306" t="s">
        <v>12</v>
      </c>
      <c r="G178" s="306">
        <v>1000</v>
      </c>
      <c r="H178" s="3">
        <v>0</v>
      </c>
      <c r="I178" s="3">
        <v>372000</v>
      </c>
      <c r="J178" s="3">
        <v>145000</v>
      </c>
      <c r="K178" s="3">
        <v>454000</v>
      </c>
      <c r="L178" s="17">
        <f t="shared" si="123"/>
        <v>0</v>
      </c>
      <c r="M178" s="17">
        <f t="shared" si="124"/>
        <v>2</v>
      </c>
      <c r="N178" s="3">
        <v>0</v>
      </c>
      <c r="O178" s="3">
        <v>372000</v>
      </c>
      <c r="P178" s="3">
        <v>47300</v>
      </c>
      <c r="Q178" s="3">
        <v>148000</v>
      </c>
      <c r="R178" s="82">
        <f t="shared" si="125"/>
        <v>0</v>
      </c>
      <c r="S178" s="82">
        <f t="shared" si="126"/>
        <v>2</v>
      </c>
      <c r="T178" s="108"/>
      <c r="U178" s="8">
        <f>N178*100/(O178+N178)</f>
        <v>0</v>
      </c>
      <c r="V178" s="8">
        <f t="shared" si="127"/>
        <v>24.219150025601639</v>
      </c>
      <c r="W178" s="1">
        <f t="shared" si="128"/>
        <v>372000</v>
      </c>
      <c r="X178" s="1">
        <f t="shared" si="129"/>
        <v>195300</v>
      </c>
    </row>
    <row r="179" spans="1:24" ht="15.75" x14ac:dyDescent="0.25">
      <c r="A179" t="s">
        <v>109</v>
      </c>
      <c r="B179" t="s">
        <v>110</v>
      </c>
      <c r="C179" s="306" t="s">
        <v>426</v>
      </c>
      <c r="D179" t="s">
        <v>425</v>
      </c>
      <c r="E179" s="18" t="s">
        <v>57</v>
      </c>
      <c r="F179" s="306" t="s">
        <v>12</v>
      </c>
      <c r="G179" s="306">
        <v>1000</v>
      </c>
      <c r="H179" s="3">
        <v>87000</v>
      </c>
      <c r="I179" s="3">
        <v>1980000</v>
      </c>
      <c r="J179" s="3">
        <v>194000</v>
      </c>
      <c r="K179" s="3">
        <v>8460000</v>
      </c>
      <c r="L179" s="17">
        <f t="shared" si="123"/>
        <v>0.61921708185053381</v>
      </c>
      <c r="M179" s="17">
        <f t="shared" si="124"/>
        <v>1.3807829181494662</v>
      </c>
      <c r="N179" s="3">
        <v>87000</v>
      </c>
      <c r="O179" s="3">
        <v>1980000</v>
      </c>
      <c r="P179" s="3">
        <v>63500</v>
      </c>
      <c r="Q179" s="3">
        <v>2760000</v>
      </c>
      <c r="R179" s="82">
        <f t="shared" si="125"/>
        <v>1.1561461794019934</v>
      </c>
      <c r="S179" s="82">
        <f t="shared" si="126"/>
        <v>0.84385382059800662</v>
      </c>
      <c r="T179" s="108"/>
      <c r="U179" s="8">
        <f>N179*100/(O179+N179)</f>
        <v>4.2089985486211905</v>
      </c>
      <c r="V179" s="8">
        <f t="shared" si="127"/>
        <v>2.2489817602266688</v>
      </c>
      <c r="W179" s="1">
        <f t="shared" si="128"/>
        <v>2067000</v>
      </c>
      <c r="X179" s="1">
        <f t="shared" si="129"/>
        <v>2823500</v>
      </c>
    </row>
    <row r="180" spans="1:24" ht="15.75" x14ac:dyDescent="0.25">
      <c r="A180" t="s">
        <v>118</v>
      </c>
      <c r="B180" t="s">
        <v>119</v>
      </c>
      <c r="C180" s="306" t="s">
        <v>424</v>
      </c>
      <c r="D180" t="s">
        <v>423</v>
      </c>
      <c r="E180" s="18" t="s">
        <v>57</v>
      </c>
      <c r="F180" s="306" t="s">
        <v>12</v>
      </c>
      <c r="G180" s="306">
        <v>1000</v>
      </c>
      <c r="H180" s="3">
        <v>0</v>
      </c>
      <c r="I180" s="3">
        <v>0</v>
      </c>
      <c r="J180" s="3">
        <v>145000</v>
      </c>
      <c r="K180" s="3">
        <v>192000</v>
      </c>
      <c r="L180" s="17">
        <f t="shared" si="123"/>
        <v>0</v>
      </c>
      <c r="M180" s="17">
        <f t="shared" si="124"/>
        <v>2</v>
      </c>
      <c r="N180" s="3">
        <v>0</v>
      </c>
      <c r="O180" s="3">
        <v>0</v>
      </c>
      <c r="P180" s="3">
        <v>114000</v>
      </c>
      <c r="Q180" s="3">
        <v>151000</v>
      </c>
      <c r="R180" s="82">
        <f t="shared" si="125"/>
        <v>0</v>
      </c>
      <c r="S180" s="82">
        <f t="shared" si="126"/>
        <v>2</v>
      </c>
      <c r="T180" s="108"/>
      <c r="U180" s="8" t="s">
        <v>276</v>
      </c>
      <c r="V180" s="8">
        <f t="shared" si="127"/>
        <v>43.018867924528301</v>
      </c>
      <c r="W180" s="1">
        <f t="shared" si="128"/>
        <v>0</v>
      </c>
      <c r="X180" s="1">
        <f t="shared" si="129"/>
        <v>265000</v>
      </c>
    </row>
    <row r="181" spans="1:24" ht="15.75" x14ac:dyDescent="0.25">
      <c r="A181"/>
      <c r="B181"/>
      <c r="C181" s="306"/>
      <c r="D181"/>
      <c r="E181"/>
      <c r="F181" s="306"/>
      <c r="G181" s="306"/>
      <c r="H181" s="13">
        <f>SUM(H178:H180)</f>
        <v>87000</v>
      </c>
      <c r="I181" s="13">
        <f>SUM(I178:I180)</f>
        <v>2352000</v>
      </c>
      <c r="J181" s="13">
        <f>SUM(J178:J180)</f>
        <v>484000</v>
      </c>
      <c r="K181" s="13">
        <f>SUM(K178:K180)</f>
        <v>9106000</v>
      </c>
      <c r="L181" s="24">
        <f t="shared" si="123"/>
        <v>0.30472854640980734</v>
      </c>
      <c r="M181" s="24">
        <f t="shared" si="124"/>
        <v>1.6952714535901927</v>
      </c>
      <c r="N181" s="23">
        <f>SUM(N178:N180)</f>
        <v>87000</v>
      </c>
      <c r="O181" s="23">
        <f>SUM(O178:O180)</f>
        <v>2352000</v>
      </c>
      <c r="P181" s="23">
        <f>SUM(P178:P180)</f>
        <v>224800</v>
      </c>
      <c r="Q181" s="23">
        <f>SUM(Q178:Q180)</f>
        <v>3059000</v>
      </c>
      <c r="R181" s="81">
        <f t="shared" si="125"/>
        <v>0.5580500320718409</v>
      </c>
      <c r="S181" s="81">
        <f t="shared" si="126"/>
        <v>1.4419499679281591</v>
      </c>
      <c r="T181" s="91">
        <f>S181/R181</f>
        <v>2.5839080459770116</v>
      </c>
      <c r="U181" s="24">
        <f t="shared" ref="U181:U209" si="130">N181*100/(O181+N181)</f>
        <v>3.5670356703567037</v>
      </c>
      <c r="V181" s="24">
        <f t="shared" si="127"/>
        <v>6.8457275108106463</v>
      </c>
      <c r="W181" s="16">
        <f t="shared" si="128"/>
        <v>2439000</v>
      </c>
      <c r="X181" s="16">
        <f t="shared" si="129"/>
        <v>3283800</v>
      </c>
    </row>
    <row r="182" spans="1:24" ht="15.75" x14ac:dyDescent="0.25">
      <c r="A182" t="s">
        <v>253</v>
      </c>
      <c r="B182" t="s">
        <v>38</v>
      </c>
      <c r="C182" s="306" t="s">
        <v>43</v>
      </c>
      <c r="D182" t="s">
        <v>26</v>
      </c>
      <c r="E182" s="18" t="s">
        <v>30</v>
      </c>
      <c r="F182" s="306" t="s">
        <v>12</v>
      </c>
      <c r="G182" s="306">
        <v>91.6</v>
      </c>
      <c r="H182" s="3">
        <v>67400</v>
      </c>
      <c r="I182" s="3">
        <v>4170000</v>
      </c>
      <c r="J182" s="3">
        <v>23600</v>
      </c>
      <c r="K182" s="3">
        <v>19000000</v>
      </c>
      <c r="L182" s="17">
        <f t="shared" si="123"/>
        <v>1.4813186813186814</v>
      </c>
      <c r="M182" s="17">
        <f t="shared" si="124"/>
        <v>0.51868131868131873</v>
      </c>
      <c r="N182" s="3">
        <v>67400</v>
      </c>
      <c r="O182" s="3">
        <v>4170000</v>
      </c>
      <c r="P182" s="3">
        <v>41700</v>
      </c>
      <c r="Q182" s="3">
        <v>33600000</v>
      </c>
      <c r="R182" s="82">
        <f t="shared" si="125"/>
        <v>1.2355637030247479</v>
      </c>
      <c r="S182" s="82">
        <f t="shared" si="126"/>
        <v>0.76443629697525206</v>
      </c>
      <c r="T182" s="108"/>
      <c r="U182" s="8">
        <f t="shared" si="130"/>
        <v>1.5905980082125832</v>
      </c>
      <c r="V182" s="8">
        <f t="shared" si="127"/>
        <v>0.12395330794817147</v>
      </c>
      <c r="W182" s="1">
        <f t="shared" si="128"/>
        <v>4237400</v>
      </c>
      <c r="X182" s="1">
        <f t="shared" si="129"/>
        <v>33641700</v>
      </c>
    </row>
    <row r="183" spans="1:24" ht="15.75" x14ac:dyDescent="0.25">
      <c r="A183" t="s">
        <v>37</v>
      </c>
      <c r="B183" t="s">
        <v>38</v>
      </c>
      <c r="C183" s="306" t="s">
        <v>43</v>
      </c>
      <c r="D183" t="s">
        <v>26</v>
      </c>
      <c r="E183" s="18" t="s">
        <v>30</v>
      </c>
      <c r="F183" s="306" t="s">
        <v>12</v>
      </c>
      <c r="G183" s="306">
        <v>91.6</v>
      </c>
      <c r="H183" s="3">
        <v>67400</v>
      </c>
      <c r="I183" s="3">
        <v>4170000</v>
      </c>
      <c r="J183" s="3">
        <v>23600</v>
      </c>
      <c r="K183" s="3">
        <v>19000000</v>
      </c>
      <c r="L183" s="17">
        <f t="shared" si="123"/>
        <v>1.4813186813186814</v>
      </c>
      <c r="M183" s="17">
        <f t="shared" si="124"/>
        <v>0.51868131868131873</v>
      </c>
      <c r="N183" s="3">
        <v>67400</v>
      </c>
      <c r="O183" s="3">
        <v>4170000</v>
      </c>
      <c r="P183" s="3">
        <v>4310</v>
      </c>
      <c r="Q183" s="3">
        <v>3470000</v>
      </c>
      <c r="R183" s="82">
        <f t="shared" si="125"/>
        <v>1.8797936131641333</v>
      </c>
      <c r="S183" s="82">
        <f t="shared" si="126"/>
        <v>0.12020638683586668</v>
      </c>
      <c r="T183" s="108"/>
      <c r="U183" s="8">
        <f t="shared" si="130"/>
        <v>1.5905980082125832</v>
      </c>
      <c r="V183" s="8">
        <f t="shared" si="127"/>
        <v>0.12405340916613658</v>
      </c>
      <c r="W183" s="1">
        <f t="shared" si="128"/>
        <v>4237400</v>
      </c>
      <c r="X183" s="1">
        <f t="shared" si="129"/>
        <v>3474310</v>
      </c>
    </row>
    <row r="184" spans="1:24" ht="15.75" x14ac:dyDescent="0.25">
      <c r="A184" t="s">
        <v>109</v>
      </c>
      <c r="B184" t="s">
        <v>110</v>
      </c>
      <c r="C184" s="306" t="s">
        <v>422</v>
      </c>
      <c r="D184" t="s">
        <v>421</v>
      </c>
      <c r="E184" s="18" t="s">
        <v>30</v>
      </c>
      <c r="F184" s="306">
        <v>1000</v>
      </c>
      <c r="G184" s="306" t="s">
        <v>12</v>
      </c>
      <c r="H184" s="3">
        <v>9210</v>
      </c>
      <c r="I184" s="3">
        <v>2820000</v>
      </c>
      <c r="J184" s="3">
        <v>0</v>
      </c>
      <c r="K184" s="3">
        <v>1730000</v>
      </c>
      <c r="L184" s="17">
        <f t="shared" si="123"/>
        <v>2</v>
      </c>
      <c r="M184" s="17">
        <f t="shared" si="124"/>
        <v>0</v>
      </c>
      <c r="N184" s="3">
        <v>9210</v>
      </c>
      <c r="O184" s="3">
        <v>2820000</v>
      </c>
      <c r="P184" s="3">
        <v>0</v>
      </c>
      <c r="Q184" s="3">
        <v>566000</v>
      </c>
      <c r="R184" s="82">
        <f t="shared" si="125"/>
        <v>2</v>
      </c>
      <c r="S184" s="82">
        <f t="shared" si="126"/>
        <v>0</v>
      </c>
      <c r="T184" s="108"/>
      <c r="U184" s="8">
        <f t="shared" si="130"/>
        <v>0.32553256916241635</v>
      </c>
      <c r="V184" s="8">
        <f t="shared" si="127"/>
        <v>0</v>
      </c>
      <c r="W184" s="1">
        <f t="shared" si="128"/>
        <v>2829210</v>
      </c>
      <c r="X184" s="1">
        <f t="shared" si="129"/>
        <v>566000</v>
      </c>
    </row>
    <row r="185" spans="1:24" ht="15.75" x14ac:dyDescent="0.25">
      <c r="A185" t="s">
        <v>303</v>
      </c>
      <c r="B185" t="s">
        <v>302</v>
      </c>
      <c r="C185" s="306" t="s">
        <v>382</v>
      </c>
      <c r="D185" t="s">
        <v>384</v>
      </c>
      <c r="E185" s="18" t="s">
        <v>30</v>
      </c>
      <c r="F185" s="306" t="s">
        <v>12</v>
      </c>
      <c r="G185" s="306">
        <v>1000</v>
      </c>
      <c r="H185" s="3">
        <v>8080</v>
      </c>
      <c r="I185" s="3">
        <v>19500000</v>
      </c>
      <c r="J185" s="3">
        <v>27300</v>
      </c>
      <c r="K185" s="3">
        <v>46700000</v>
      </c>
      <c r="L185" s="17">
        <f t="shared" si="123"/>
        <v>0.4567552289429056</v>
      </c>
      <c r="M185" s="17">
        <f t="shared" si="124"/>
        <v>1.5432447710570945</v>
      </c>
      <c r="N185" s="3">
        <v>8080</v>
      </c>
      <c r="O185" s="3">
        <v>19500000</v>
      </c>
      <c r="P185" s="3">
        <v>32400</v>
      </c>
      <c r="Q185" s="3">
        <v>55400000</v>
      </c>
      <c r="R185" s="82">
        <f t="shared" si="125"/>
        <v>0.39920948616600793</v>
      </c>
      <c r="S185" s="82">
        <f t="shared" si="126"/>
        <v>1.6007905138339922</v>
      </c>
      <c r="T185" s="108"/>
      <c r="U185" s="8">
        <f t="shared" si="130"/>
        <v>4.1418735211256053E-2</v>
      </c>
      <c r="V185" s="8">
        <f t="shared" si="127"/>
        <v>5.8449571009012782E-2</v>
      </c>
      <c r="W185" s="1">
        <f t="shared" si="128"/>
        <v>19508080</v>
      </c>
      <c r="X185" s="1">
        <f t="shared" si="129"/>
        <v>55432400</v>
      </c>
    </row>
    <row r="186" spans="1:24" ht="15.75" x14ac:dyDescent="0.25">
      <c r="A186" t="s">
        <v>105</v>
      </c>
      <c r="B186" t="s">
        <v>106</v>
      </c>
      <c r="C186" s="306" t="s">
        <v>382</v>
      </c>
      <c r="D186" t="s">
        <v>383</v>
      </c>
      <c r="E186" s="18" t="s">
        <v>30</v>
      </c>
      <c r="F186" s="306" t="s">
        <v>12</v>
      </c>
      <c r="G186" s="306">
        <v>1000</v>
      </c>
      <c r="H186" s="3">
        <v>8080</v>
      </c>
      <c r="I186" s="3">
        <v>3540000</v>
      </c>
      <c r="J186" s="3">
        <v>22700</v>
      </c>
      <c r="K186" s="3">
        <v>8080000</v>
      </c>
      <c r="L186" s="17">
        <f t="shared" si="123"/>
        <v>0.5250162443144899</v>
      </c>
      <c r="M186" s="17">
        <f t="shared" si="124"/>
        <v>1.4749837556855101</v>
      </c>
      <c r="N186" s="3">
        <v>8080</v>
      </c>
      <c r="O186" s="3">
        <v>3540000</v>
      </c>
      <c r="P186" s="3">
        <v>5810000</v>
      </c>
      <c r="Q186" s="3">
        <v>2070000000</v>
      </c>
      <c r="R186" s="82">
        <f t="shared" si="125"/>
        <v>2.7775486071006245E-3</v>
      </c>
      <c r="S186" s="82">
        <f t="shared" si="126"/>
        <v>1.9972224513928993</v>
      </c>
      <c r="T186" s="108"/>
      <c r="U186" s="8">
        <f t="shared" si="130"/>
        <v>0.22772879980158284</v>
      </c>
      <c r="V186" s="8">
        <f t="shared" si="127"/>
        <v>0.27989074144550802</v>
      </c>
      <c r="W186" s="1">
        <f t="shared" si="128"/>
        <v>3548080</v>
      </c>
      <c r="X186" s="1">
        <f t="shared" si="129"/>
        <v>2075810000</v>
      </c>
    </row>
    <row r="187" spans="1:24" ht="15.75" x14ac:dyDescent="0.25">
      <c r="A187" t="s">
        <v>118</v>
      </c>
      <c r="B187" t="s">
        <v>119</v>
      </c>
      <c r="C187" s="306" t="s">
        <v>124</v>
      </c>
      <c r="D187" t="s">
        <v>125</v>
      </c>
      <c r="E187" s="18" t="s">
        <v>30</v>
      </c>
      <c r="F187" s="306">
        <v>88.85</v>
      </c>
      <c r="G187" s="306" t="s">
        <v>12</v>
      </c>
      <c r="H187" s="3">
        <v>78800</v>
      </c>
      <c r="I187" s="3">
        <v>9000000</v>
      </c>
      <c r="J187" s="3">
        <v>0</v>
      </c>
      <c r="K187" s="3">
        <v>13100000</v>
      </c>
      <c r="L187" s="17">
        <f t="shared" si="123"/>
        <v>2</v>
      </c>
      <c r="M187" s="17">
        <f t="shared" si="124"/>
        <v>0</v>
      </c>
      <c r="N187" s="3">
        <v>78800</v>
      </c>
      <c r="O187" s="3">
        <v>9000000</v>
      </c>
      <c r="P187" s="3">
        <v>0</v>
      </c>
      <c r="Q187" s="3">
        <v>10300000</v>
      </c>
      <c r="R187" s="82">
        <f t="shared" si="125"/>
        <v>2</v>
      </c>
      <c r="S187" s="82">
        <f t="shared" si="126"/>
        <v>0</v>
      </c>
      <c r="T187" s="108"/>
      <c r="U187" s="8">
        <f t="shared" si="130"/>
        <v>0.86795611754857471</v>
      </c>
      <c r="V187" s="8">
        <f t="shared" si="127"/>
        <v>0</v>
      </c>
      <c r="W187" s="1">
        <f t="shared" si="128"/>
        <v>9078800</v>
      </c>
      <c r="X187" s="1">
        <f t="shared" si="129"/>
        <v>10300000</v>
      </c>
    </row>
    <row r="188" spans="1:24" ht="15.75" x14ac:dyDescent="0.25">
      <c r="A188" t="s">
        <v>249</v>
      </c>
      <c r="B188" t="s">
        <v>248</v>
      </c>
      <c r="C188" s="306" t="s">
        <v>382</v>
      </c>
      <c r="D188" t="s">
        <v>381</v>
      </c>
      <c r="E188" s="18" t="s">
        <v>30</v>
      </c>
      <c r="F188" s="306" t="s">
        <v>12</v>
      </c>
      <c r="G188" s="306">
        <v>1000</v>
      </c>
      <c r="H188" s="3">
        <v>8080</v>
      </c>
      <c r="I188" s="3">
        <v>3540000</v>
      </c>
      <c r="J188" s="3">
        <v>22700</v>
      </c>
      <c r="K188" s="3">
        <v>8080000</v>
      </c>
      <c r="L188" s="17">
        <f t="shared" si="123"/>
        <v>0.5250162443144899</v>
      </c>
      <c r="M188" s="17">
        <f t="shared" si="124"/>
        <v>1.4749837556855101</v>
      </c>
      <c r="N188" s="3">
        <v>8080</v>
      </c>
      <c r="O188" s="3">
        <v>3540000</v>
      </c>
      <c r="P188" s="3">
        <v>34400</v>
      </c>
      <c r="Q188" s="3">
        <v>12300000</v>
      </c>
      <c r="R188" s="82">
        <f t="shared" si="125"/>
        <v>0.38041431261770242</v>
      </c>
      <c r="S188" s="82">
        <f t="shared" si="126"/>
        <v>1.6195856873822976</v>
      </c>
      <c r="T188" s="108"/>
      <c r="U188" s="8">
        <f t="shared" si="130"/>
        <v>0.22772879980158284</v>
      </c>
      <c r="V188" s="8">
        <f t="shared" si="127"/>
        <v>0.27889479828771568</v>
      </c>
      <c r="W188" s="1">
        <f t="shared" si="128"/>
        <v>3548080</v>
      </c>
      <c r="X188" s="1">
        <f t="shared" si="129"/>
        <v>12334400</v>
      </c>
    </row>
    <row r="189" spans="1:24" ht="15.75" x14ac:dyDescent="0.25">
      <c r="A189"/>
      <c r="B189"/>
      <c r="C189" s="306"/>
      <c r="D189"/>
      <c r="E189"/>
      <c r="F189" s="306"/>
      <c r="G189" s="306"/>
      <c r="H189" s="13">
        <f>SUM(H182:H188)</f>
        <v>247050</v>
      </c>
      <c r="I189" s="13">
        <f>SUM(I182:I188)</f>
        <v>46740000</v>
      </c>
      <c r="J189" s="13">
        <f>SUM(J182:J188)</f>
        <v>119900</v>
      </c>
      <c r="K189" s="13">
        <f>SUM(K182:K188)</f>
        <v>115690000</v>
      </c>
      <c r="L189" s="83">
        <f t="shared" si="123"/>
        <v>1.3465049734296226</v>
      </c>
      <c r="M189" s="83">
        <f t="shared" si="124"/>
        <v>0.65349502657037739</v>
      </c>
      <c r="N189" s="13">
        <f>SUM(N182:N188)</f>
        <v>247050</v>
      </c>
      <c r="O189" s="13">
        <f>SUM(O182:O188)</f>
        <v>46740000</v>
      </c>
      <c r="P189" s="13">
        <f>SUM(P182:P188)</f>
        <v>5922810</v>
      </c>
      <c r="Q189" s="13">
        <f>SUM(Q182:Q188)</f>
        <v>2185636000</v>
      </c>
      <c r="R189" s="81">
        <f t="shared" si="125"/>
        <v>8.0082854392158009E-2</v>
      </c>
      <c r="S189" s="81">
        <f t="shared" si="126"/>
        <v>1.9199171456078421</v>
      </c>
      <c r="T189" s="91">
        <f>S189/R189</f>
        <v>23.974134790528232</v>
      </c>
      <c r="U189" s="110">
        <f t="shared" si="130"/>
        <v>0.52578316791541502</v>
      </c>
      <c r="V189" s="110">
        <f t="shared" si="127"/>
        <v>0.27025558123169874</v>
      </c>
      <c r="W189" s="16">
        <f t="shared" si="128"/>
        <v>46987050</v>
      </c>
      <c r="X189" s="16">
        <f t="shared" si="129"/>
        <v>2191558810</v>
      </c>
    </row>
    <row r="190" spans="1:24" ht="15.75" x14ac:dyDescent="0.25">
      <c r="A190" t="s">
        <v>253</v>
      </c>
      <c r="B190" t="s">
        <v>38</v>
      </c>
      <c r="C190" s="306" t="s">
        <v>335</v>
      </c>
      <c r="D190" t="s">
        <v>334</v>
      </c>
      <c r="E190" s="18" t="s">
        <v>220</v>
      </c>
      <c r="F190" s="306" t="s">
        <v>12</v>
      </c>
      <c r="G190" s="306">
        <v>1000</v>
      </c>
      <c r="H190" s="3">
        <v>0</v>
      </c>
      <c r="I190" s="3">
        <v>4240000</v>
      </c>
      <c r="J190" s="3">
        <v>73900</v>
      </c>
      <c r="K190" s="3">
        <v>18900000</v>
      </c>
      <c r="L190" s="17">
        <f t="shared" si="123"/>
        <v>0</v>
      </c>
      <c r="M190" s="17">
        <f t="shared" si="124"/>
        <v>2</v>
      </c>
      <c r="N190" s="3">
        <v>0</v>
      </c>
      <c r="O190" s="3">
        <v>4240000</v>
      </c>
      <c r="P190" s="3">
        <v>131000</v>
      </c>
      <c r="Q190" s="3">
        <v>33500000</v>
      </c>
      <c r="R190" s="82">
        <f t="shared" si="125"/>
        <v>0</v>
      </c>
      <c r="S190" s="82">
        <f t="shared" si="126"/>
        <v>2</v>
      </c>
      <c r="T190" s="108"/>
      <c r="U190" s="8">
        <f t="shared" si="130"/>
        <v>0</v>
      </c>
      <c r="V190" s="8">
        <f t="shared" si="127"/>
        <v>0.38952157235883561</v>
      </c>
      <c r="W190" s="1">
        <f t="shared" si="128"/>
        <v>4240000</v>
      </c>
      <c r="X190" s="1">
        <f t="shared" si="129"/>
        <v>33631000</v>
      </c>
    </row>
    <row r="191" spans="1:24" ht="15.75" x14ac:dyDescent="0.25">
      <c r="A191" t="s">
        <v>37</v>
      </c>
      <c r="B191" t="s">
        <v>38</v>
      </c>
      <c r="C191" s="306" t="s">
        <v>335</v>
      </c>
      <c r="D191" t="s">
        <v>334</v>
      </c>
      <c r="E191" s="18" t="s">
        <v>220</v>
      </c>
      <c r="F191" s="306" t="s">
        <v>12</v>
      </c>
      <c r="G191" s="306">
        <v>1000</v>
      </c>
      <c r="H191" s="3">
        <v>0</v>
      </c>
      <c r="I191" s="3">
        <v>4240000</v>
      </c>
      <c r="J191" s="3">
        <v>73900</v>
      </c>
      <c r="K191" s="3">
        <v>18900000</v>
      </c>
      <c r="L191" s="17">
        <f t="shared" si="123"/>
        <v>0</v>
      </c>
      <c r="M191" s="17">
        <f t="shared" si="124"/>
        <v>2</v>
      </c>
      <c r="N191" s="3">
        <v>0</v>
      </c>
      <c r="O191" s="3">
        <v>4240000</v>
      </c>
      <c r="P191" s="3">
        <v>13500</v>
      </c>
      <c r="Q191" s="3">
        <v>3460000</v>
      </c>
      <c r="R191" s="82">
        <f t="shared" si="125"/>
        <v>0</v>
      </c>
      <c r="S191" s="82">
        <f t="shared" si="126"/>
        <v>2</v>
      </c>
      <c r="T191" s="108"/>
      <c r="U191" s="8">
        <f t="shared" si="130"/>
        <v>0</v>
      </c>
      <c r="V191" s="8">
        <f t="shared" si="127"/>
        <v>0.38865697423348206</v>
      </c>
      <c r="W191" s="1">
        <f t="shared" si="128"/>
        <v>4240000</v>
      </c>
      <c r="X191" s="1">
        <f t="shared" si="129"/>
        <v>3473500</v>
      </c>
    </row>
    <row r="192" spans="1:24" ht="15.75" x14ac:dyDescent="0.25">
      <c r="A192"/>
      <c r="B192"/>
      <c r="C192" s="306"/>
      <c r="D192"/>
      <c r="E192"/>
      <c r="F192" s="306"/>
      <c r="G192" s="306"/>
      <c r="H192" s="13">
        <f>SUM(H190:H191)</f>
        <v>0</v>
      </c>
      <c r="I192" s="13">
        <f>SUM(I190:I191)</f>
        <v>8480000</v>
      </c>
      <c r="J192" s="13">
        <f>SUM(J190:J191)</f>
        <v>147800</v>
      </c>
      <c r="K192" s="13">
        <f>SUM(K190:K191)</f>
        <v>37800000</v>
      </c>
      <c r="L192" s="24">
        <f t="shared" si="123"/>
        <v>0</v>
      </c>
      <c r="M192" s="24">
        <f t="shared" si="124"/>
        <v>2</v>
      </c>
      <c r="N192" s="23">
        <f>SUM(N190:N191)</f>
        <v>0</v>
      </c>
      <c r="O192" s="23">
        <f>SUM(O190:O191)</f>
        <v>8480000</v>
      </c>
      <c r="P192" s="23">
        <f>SUM(P190:P191)</f>
        <v>144500</v>
      </c>
      <c r="Q192" s="23">
        <f>SUM(Q190:Q191)</f>
        <v>36960000</v>
      </c>
      <c r="R192" s="81">
        <f t="shared" si="125"/>
        <v>0</v>
      </c>
      <c r="S192" s="81">
        <f t="shared" si="126"/>
        <v>2</v>
      </c>
      <c r="T192" s="109" t="s">
        <v>221</v>
      </c>
      <c r="U192" s="24">
        <f t="shared" si="130"/>
        <v>0</v>
      </c>
      <c r="V192" s="24">
        <f t="shared" si="127"/>
        <v>0.38944063388537781</v>
      </c>
      <c r="W192" s="16">
        <f t="shared" si="128"/>
        <v>8480000</v>
      </c>
      <c r="X192" s="16">
        <f t="shared" si="129"/>
        <v>37104500</v>
      </c>
    </row>
    <row r="193" spans="1:24" ht="15.75" x14ac:dyDescent="0.25">
      <c r="A193" t="s">
        <v>253</v>
      </c>
      <c r="B193" t="s">
        <v>38</v>
      </c>
      <c r="C193" s="306" t="s">
        <v>120</v>
      </c>
      <c r="D193" t="s">
        <v>420</v>
      </c>
      <c r="E193" t="s">
        <v>54</v>
      </c>
      <c r="F193" s="306" t="s">
        <v>12</v>
      </c>
      <c r="G193" s="306">
        <v>89.98</v>
      </c>
      <c r="H193" s="3">
        <v>0</v>
      </c>
      <c r="I193" s="3">
        <v>1510000</v>
      </c>
      <c r="J193" s="3">
        <v>230000</v>
      </c>
      <c r="K193" s="3">
        <v>1740000</v>
      </c>
      <c r="L193" s="17">
        <f t="shared" si="123"/>
        <v>0</v>
      </c>
      <c r="M193" s="17">
        <f t="shared" si="124"/>
        <v>2</v>
      </c>
      <c r="N193" s="3">
        <v>0</v>
      </c>
      <c r="O193" s="3">
        <v>1510000</v>
      </c>
      <c r="P193" s="3">
        <v>407000</v>
      </c>
      <c r="Q193" s="3">
        <v>3080000</v>
      </c>
      <c r="R193" s="82">
        <f t="shared" si="125"/>
        <v>0</v>
      </c>
      <c r="S193" s="82">
        <f t="shared" si="126"/>
        <v>2</v>
      </c>
      <c r="T193" s="108"/>
      <c r="U193" s="8">
        <f t="shared" si="130"/>
        <v>0</v>
      </c>
      <c r="V193" s="8">
        <f t="shared" si="127"/>
        <v>11.67192429022082</v>
      </c>
      <c r="W193" s="1">
        <f t="shared" si="128"/>
        <v>1510000</v>
      </c>
      <c r="X193" s="1">
        <f t="shared" si="129"/>
        <v>3487000</v>
      </c>
    </row>
    <row r="194" spans="1:24" x14ac:dyDescent="0.25">
      <c r="A194" t="s">
        <v>253</v>
      </c>
      <c r="B194" t="s">
        <v>38</v>
      </c>
      <c r="C194" s="306" t="s">
        <v>418</v>
      </c>
      <c r="D194" t="s">
        <v>417</v>
      </c>
      <c r="E194" t="s">
        <v>54</v>
      </c>
      <c r="F194" s="306" t="s">
        <v>12</v>
      </c>
      <c r="G194" s="306">
        <v>1000</v>
      </c>
      <c r="H194" s="3">
        <v>0</v>
      </c>
      <c r="I194" s="3">
        <v>732000</v>
      </c>
      <c r="J194" s="3">
        <v>5920</v>
      </c>
      <c r="K194" s="3">
        <v>9810000</v>
      </c>
      <c r="L194" s="17">
        <f t="shared" si="123"/>
        <v>0</v>
      </c>
      <c r="M194" s="17">
        <f t="shared" si="124"/>
        <v>2</v>
      </c>
      <c r="N194" s="3">
        <v>0</v>
      </c>
      <c r="O194" s="3">
        <v>732000</v>
      </c>
      <c r="P194" s="3">
        <v>10500</v>
      </c>
      <c r="Q194" s="3">
        <v>17400000</v>
      </c>
      <c r="R194" s="82">
        <f t="shared" si="125"/>
        <v>0</v>
      </c>
      <c r="S194" s="82">
        <f t="shared" si="126"/>
        <v>2</v>
      </c>
      <c r="T194"/>
      <c r="U194" s="8">
        <f t="shared" si="130"/>
        <v>0</v>
      </c>
      <c r="V194" s="8">
        <f t="shared" si="127"/>
        <v>6.0308434565348498E-2</v>
      </c>
      <c r="W194" s="1">
        <f t="shared" si="128"/>
        <v>732000</v>
      </c>
      <c r="X194" s="1">
        <f t="shared" si="129"/>
        <v>17410500</v>
      </c>
    </row>
    <row r="195" spans="1:24" x14ac:dyDescent="0.25">
      <c r="A195" t="s">
        <v>253</v>
      </c>
      <c r="B195" t="s">
        <v>38</v>
      </c>
      <c r="C195" s="306" t="s">
        <v>386</v>
      </c>
      <c r="D195" t="s">
        <v>385</v>
      </c>
      <c r="E195" t="s">
        <v>54</v>
      </c>
      <c r="F195" s="306" t="s">
        <v>12</v>
      </c>
      <c r="G195" s="306">
        <v>1000</v>
      </c>
      <c r="H195" s="3">
        <v>0</v>
      </c>
      <c r="I195" s="3">
        <v>9360000</v>
      </c>
      <c r="J195" s="3">
        <v>27600</v>
      </c>
      <c r="K195" s="3">
        <v>17400000</v>
      </c>
      <c r="L195" s="17">
        <f t="shared" si="123"/>
        <v>0</v>
      </c>
      <c r="M195" s="17">
        <f t="shared" si="124"/>
        <v>2</v>
      </c>
      <c r="N195" s="3">
        <v>0</v>
      </c>
      <c r="O195" s="3">
        <v>9360000</v>
      </c>
      <c r="P195" s="3">
        <v>48900</v>
      </c>
      <c r="Q195" s="3">
        <v>30900000</v>
      </c>
      <c r="R195" s="82">
        <f t="shared" si="125"/>
        <v>0</v>
      </c>
      <c r="S195" s="82">
        <f t="shared" si="126"/>
        <v>2</v>
      </c>
      <c r="T195"/>
      <c r="U195" s="8">
        <f t="shared" si="130"/>
        <v>0</v>
      </c>
      <c r="V195" s="8">
        <f t="shared" si="127"/>
        <v>0.15800238457586538</v>
      </c>
      <c r="W195" s="1">
        <f t="shared" si="128"/>
        <v>9360000</v>
      </c>
      <c r="X195" s="1">
        <f t="shared" si="129"/>
        <v>30948900</v>
      </c>
    </row>
    <row r="196" spans="1:24" x14ac:dyDescent="0.25">
      <c r="A196" t="s">
        <v>252</v>
      </c>
      <c r="B196" t="s">
        <v>251</v>
      </c>
      <c r="C196" s="306" t="s">
        <v>419</v>
      </c>
      <c r="D196" t="s">
        <v>417</v>
      </c>
      <c r="E196" t="s">
        <v>54</v>
      </c>
      <c r="F196" s="306" t="s">
        <v>12</v>
      </c>
      <c r="G196" s="306">
        <v>1000</v>
      </c>
      <c r="H196" s="3">
        <v>0</v>
      </c>
      <c r="I196" s="3">
        <v>732000</v>
      </c>
      <c r="J196" s="3">
        <v>5920</v>
      </c>
      <c r="K196" s="3">
        <v>9810000</v>
      </c>
      <c r="L196" s="17">
        <f t="shared" si="123"/>
        <v>0</v>
      </c>
      <c r="M196" s="17">
        <f t="shared" si="124"/>
        <v>2</v>
      </c>
      <c r="N196" s="3">
        <v>0</v>
      </c>
      <c r="O196" s="3">
        <v>732000</v>
      </c>
      <c r="P196" s="3">
        <v>25800</v>
      </c>
      <c r="Q196" s="3">
        <v>42800000</v>
      </c>
      <c r="R196" s="82">
        <f t="shared" si="125"/>
        <v>0</v>
      </c>
      <c r="S196" s="82">
        <f t="shared" si="126"/>
        <v>2</v>
      </c>
      <c r="T196"/>
      <c r="U196" s="8">
        <f t="shared" si="130"/>
        <v>0</v>
      </c>
      <c r="V196" s="8">
        <f t="shared" si="127"/>
        <v>6.0244058488107634E-2</v>
      </c>
      <c r="W196" s="1">
        <f t="shared" si="128"/>
        <v>732000</v>
      </c>
      <c r="X196" s="1">
        <f t="shared" si="129"/>
        <v>42825800</v>
      </c>
    </row>
    <row r="197" spans="1:24" x14ac:dyDescent="0.25">
      <c r="A197" t="s">
        <v>252</v>
      </c>
      <c r="B197" t="s">
        <v>251</v>
      </c>
      <c r="C197" s="306" t="s">
        <v>387</v>
      </c>
      <c r="D197" t="s">
        <v>385</v>
      </c>
      <c r="E197" t="s">
        <v>54</v>
      </c>
      <c r="F197" s="306" t="s">
        <v>12</v>
      </c>
      <c r="G197" s="306">
        <v>1000</v>
      </c>
      <c r="H197" s="3">
        <v>0</v>
      </c>
      <c r="I197" s="3">
        <v>9360000</v>
      </c>
      <c r="J197" s="3">
        <v>27600</v>
      </c>
      <c r="K197" s="3">
        <v>17400000</v>
      </c>
      <c r="L197" s="17">
        <f t="shared" si="123"/>
        <v>0</v>
      </c>
      <c r="M197" s="17">
        <f t="shared" si="124"/>
        <v>2</v>
      </c>
      <c r="N197" s="3">
        <v>0</v>
      </c>
      <c r="O197" s="3">
        <v>9360000</v>
      </c>
      <c r="P197" s="3">
        <v>121000</v>
      </c>
      <c r="Q197" s="3">
        <v>76100000</v>
      </c>
      <c r="R197" s="82">
        <f t="shared" si="125"/>
        <v>0</v>
      </c>
      <c r="S197" s="82">
        <f t="shared" si="126"/>
        <v>2</v>
      </c>
      <c r="T197"/>
      <c r="U197" s="8">
        <f t="shared" si="130"/>
        <v>0</v>
      </c>
      <c r="V197" s="8">
        <f t="shared" si="127"/>
        <v>0.15874890122144816</v>
      </c>
      <c r="W197" s="1">
        <f t="shared" si="128"/>
        <v>9360000</v>
      </c>
      <c r="X197" s="1">
        <f t="shared" si="129"/>
        <v>76221000</v>
      </c>
    </row>
    <row r="198" spans="1:24" x14ac:dyDescent="0.25">
      <c r="A198" t="s">
        <v>37</v>
      </c>
      <c r="B198" t="s">
        <v>38</v>
      </c>
      <c r="C198" s="306" t="s">
        <v>418</v>
      </c>
      <c r="D198" t="s">
        <v>417</v>
      </c>
      <c r="E198" t="s">
        <v>54</v>
      </c>
      <c r="F198" s="306" t="s">
        <v>12</v>
      </c>
      <c r="G198" s="306">
        <v>1000</v>
      </c>
      <c r="H198" s="3">
        <v>0</v>
      </c>
      <c r="I198" s="3">
        <v>732000</v>
      </c>
      <c r="J198" s="3">
        <v>5920</v>
      </c>
      <c r="K198" s="3">
        <v>9810000</v>
      </c>
      <c r="L198" s="17">
        <f t="shared" si="123"/>
        <v>0</v>
      </c>
      <c r="M198" s="17">
        <f t="shared" si="124"/>
        <v>2</v>
      </c>
      <c r="N198" s="3">
        <v>0</v>
      </c>
      <c r="O198" s="3">
        <v>732000</v>
      </c>
      <c r="P198" s="3">
        <v>1080</v>
      </c>
      <c r="Q198" s="3">
        <v>1790000</v>
      </c>
      <c r="R198" s="82">
        <f t="shared" si="125"/>
        <v>0</v>
      </c>
      <c r="S198" s="82">
        <f t="shared" si="126"/>
        <v>2</v>
      </c>
      <c r="T198"/>
      <c r="U198" s="8">
        <f t="shared" si="130"/>
        <v>0</v>
      </c>
      <c r="V198" s="8">
        <f t="shared" si="127"/>
        <v>6.029881412332224E-2</v>
      </c>
      <c r="W198" s="1">
        <f t="shared" si="128"/>
        <v>732000</v>
      </c>
      <c r="X198" s="1">
        <f t="shared" si="129"/>
        <v>1791080</v>
      </c>
    </row>
    <row r="199" spans="1:24" x14ac:dyDescent="0.25">
      <c r="A199" t="s">
        <v>37</v>
      </c>
      <c r="B199" t="s">
        <v>38</v>
      </c>
      <c r="C199" s="306" t="s">
        <v>386</v>
      </c>
      <c r="D199" t="s">
        <v>385</v>
      </c>
      <c r="E199" t="s">
        <v>54</v>
      </c>
      <c r="F199" s="306" t="s">
        <v>12</v>
      </c>
      <c r="G199" s="306">
        <v>1000</v>
      </c>
      <c r="H199" s="3">
        <v>0</v>
      </c>
      <c r="I199" s="3">
        <v>732000</v>
      </c>
      <c r="J199" s="3">
        <v>27600</v>
      </c>
      <c r="K199" s="3">
        <v>11500000</v>
      </c>
      <c r="L199" s="17">
        <f t="shared" si="123"/>
        <v>0</v>
      </c>
      <c r="M199" s="17">
        <f t="shared" si="124"/>
        <v>2</v>
      </c>
      <c r="N199" s="3">
        <v>0</v>
      </c>
      <c r="O199" s="3">
        <v>732000</v>
      </c>
      <c r="P199" s="3">
        <v>5050</v>
      </c>
      <c r="Q199" s="3">
        <v>2110000</v>
      </c>
      <c r="R199" s="82">
        <f t="shared" si="125"/>
        <v>0</v>
      </c>
      <c r="S199" s="82">
        <f t="shared" si="126"/>
        <v>2</v>
      </c>
      <c r="T199"/>
      <c r="U199" s="8">
        <f t="shared" si="130"/>
        <v>0</v>
      </c>
      <c r="V199" s="8">
        <f t="shared" si="127"/>
        <v>0.23876504101557883</v>
      </c>
      <c r="W199" s="1">
        <f t="shared" si="128"/>
        <v>732000</v>
      </c>
      <c r="X199" s="1">
        <f t="shared" si="129"/>
        <v>2115050</v>
      </c>
    </row>
    <row r="200" spans="1:24" x14ac:dyDescent="0.25">
      <c r="A200" t="s">
        <v>109</v>
      </c>
      <c r="B200" t="s">
        <v>110</v>
      </c>
      <c r="C200" s="306" t="s">
        <v>416</v>
      </c>
      <c r="D200" t="s">
        <v>415</v>
      </c>
      <c r="E200" t="s">
        <v>54</v>
      </c>
      <c r="F200" s="306">
        <v>40.71</v>
      </c>
      <c r="G200" s="306" t="s">
        <v>12</v>
      </c>
      <c r="H200" s="3">
        <v>163000</v>
      </c>
      <c r="I200" s="3">
        <v>888000</v>
      </c>
      <c r="J200" s="3">
        <v>66100</v>
      </c>
      <c r="K200" s="3">
        <v>570000</v>
      </c>
      <c r="L200" s="17">
        <f t="shared" si="123"/>
        <v>1.4229594063727631</v>
      </c>
      <c r="M200" s="17">
        <f t="shared" si="124"/>
        <v>0.57704059362723703</v>
      </c>
      <c r="N200" s="3">
        <v>163000</v>
      </c>
      <c r="O200" s="3">
        <v>888000</v>
      </c>
      <c r="P200" s="3">
        <v>21600</v>
      </c>
      <c r="Q200" s="3">
        <v>186000</v>
      </c>
      <c r="R200" s="82">
        <f t="shared" si="125"/>
        <v>1.7659804983748646</v>
      </c>
      <c r="S200" s="82">
        <f t="shared" si="126"/>
        <v>0.23401950162513543</v>
      </c>
      <c r="T200"/>
      <c r="U200" s="8">
        <f t="shared" si="130"/>
        <v>15.509039010466223</v>
      </c>
      <c r="V200" s="8">
        <f t="shared" si="127"/>
        <v>10.404624277456648</v>
      </c>
      <c r="W200" s="1">
        <f t="shared" si="128"/>
        <v>1051000</v>
      </c>
      <c r="X200" s="1">
        <f t="shared" si="129"/>
        <v>207600</v>
      </c>
    </row>
    <row r="201" spans="1:24" x14ac:dyDescent="0.25">
      <c r="A201" t="s">
        <v>109</v>
      </c>
      <c r="B201" t="s">
        <v>110</v>
      </c>
      <c r="C201" s="306" t="s">
        <v>414</v>
      </c>
      <c r="D201" t="s">
        <v>413</v>
      </c>
      <c r="E201" t="s">
        <v>54</v>
      </c>
      <c r="F201" s="306">
        <v>104.15</v>
      </c>
      <c r="G201" s="306">
        <v>109.28</v>
      </c>
      <c r="H201" s="3">
        <v>802000</v>
      </c>
      <c r="I201" s="3">
        <v>249000</v>
      </c>
      <c r="J201" s="3">
        <v>481000</v>
      </c>
      <c r="K201" s="3">
        <v>155000</v>
      </c>
      <c r="L201" s="17">
        <f t="shared" si="123"/>
        <v>1.2501948558067031</v>
      </c>
      <c r="M201" s="17">
        <f t="shared" si="124"/>
        <v>0.74980514419329691</v>
      </c>
      <c r="N201" s="3">
        <v>802000</v>
      </c>
      <c r="O201" s="3">
        <v>249000</v>
      </c>
      <c r="P201" s="3">
        <v>157000</v>
      </c>
      <c r="Q201" s="3">
        <v>50700</v>
      </c>
      <c r="R201" s="82">
        <f t="shared" si="125"/>
        <v>1.6725755995828988</v>
      </c>
      <c r="S201" s="82">
        <f t="shared" si="126"/>
        <v>0.32742440041710114</v>
      </c>
      <c r="T201"/>
      <c r="U201" s="8">
        <f t="shared" si="130"/>
        <v>76.308277830637493</v>
      </c>
      <c r="V201" s="8">
        <f t="shared" si="127"/>
        <v>75.589792970630711</v>
      </c>
      <c r="W201" s="1">
        <f t="shared" si="128"/>
        <v>1051000</v>
      </c>
      <c r="X201" s="1">
        <f t="shared" si="129"/>
        <v>207700</v>
      </c>
    </row>
    <row r="202" spans="1:24" x14ac:dyDescent="0.25">
      <c r="A202" t="s">
        <v>109</v>
      </c>
      <c r="B202" t="s">
        <v>110</v>
      </c>
      <c r="C202" s="306" t="s">
        <v>412</v>
      </c>
      <c r="D202" t="s">
        <v>411</v>
      </c>
      <c r="E202" t="s">
        <v>54</v>
      </c>
      <c r="F202" s="306" t="s">
        <v>12</v>
      </c>
      <c r="G202" s="306">
        <v>1000</v>
      </c>
      <c r="H202" s="3">
        <v>87000</v>
      </c>
      <c r="I202" s="3">
        <v>1980000</v>
      </c>
      <c r="J202" s="3">
        <v>194000</v>
      </c>
      <c r="K202" s="3">
        <v>8460000</v>
      </c>
      <c r="L202" s="17">
        <f t="shared" si="123"/>
        <v>0.61921708185053381</v>
      </c>
      <c r="M202" s="17">
        <f t="shared" si="124"/>
        <v>1.3807829181494662</v>
      </c>
      <c r="N202" s="3">
        <v>87000</v>
      </c>
      <c r="O202" s="3">
        <v>1980000</v>
      </c>
      <c r="P202" s="3">
        <v>63500</v>
      </c>
      <c r="Q202" s="3">
        <v>2760000</v>
      </c>
      <c r="R202" s="82">
        <f t="shared" si="125"/>
        <v>1.1561461794019934</v>
      </c>
      <c r="S202" s="82">
        <f t="shared" si="126"/>
        <v>0.84385382059800662</v>
      </c>
      <c r="T202"/>
      <c r="U202" s="8">
        <f t="shared" si="130"/>
        <v>4.2089985486211905</v>
      </c>
      <c r="V202" s="8">
        <f t="shared" si="127"/>
        <v>2.2489817602266688</v>
      </c>
      <c r="W202" s="1">
        <f t="shared" si="128"/>
        <v>2067000</v>
      </c>
      <c r="X202" s="1">
        <f t="shared" si="129"/>
        <v>2823500</v>
      </c>
    </row>
    <row r="203" spans="1:24" x14ac:dyDescent="0.25">
      <c r="A203" t="s">
        <v>303</v>
      </c>
      <c r="B203" t="s">
        <v>302</v>
      </c>
      <c r="C203" s="306" t="s">
        <v>408</v>
      </c>
      <c r="D203" t="s">
        <v>410</v>
      </c>
      <c r="E203" t="s">
        <v>54</v>
      </c>
      <c r="F203" s="306" t="s">
        <v>12</v>
      </c>
      <c r="G203" s="306">
        <v>1000</v>
      </c>
      <c r="H203" s="3">
        <v>8080</v>
      </c>
      <c r="I203" s="3">
        <v>19500000</v>
      </c>
      <c r="J203" s="3">
        <v>18100</v>
      </c>
      <c r="K203" s="3">
        <v>46700000</v>
      </c>
      <c r="L203" s="17">
        <f t="shared" si="123"/>
        <v>0.61726508785332312</v>
      </c>
      <c r="M203" s="17">
        <f t="shared" si="124"/>
        <v>1.3827349121466768</v>
      </c>
      <c r="N203" s="3">
        <v>8080</v>
      </c>
      <c r="O203" s="3">
        <v>19500000</v>
      </c>
      <c r="P203" s="3">
        <v>21500</v>
      </c>
      <c r="Q203" s="3">
        <v>55400000</v>
      </c>
      <c r="R203" s="82">
        <f t="shared" si="125"/>
        <v>0.54631507775524002</v>
      </c>
      <c r="S203" s="82">
        <f t="shared" si="126"/>
        <v>1.4536849222447599</v>
      </c>
      <c r="T203"/>
      <c r="U203" s="8">
        <f t="shared" si="130"/>
        <v>4.1418735211256053E-2</v>
      </c>
      <c r="V203" s="8">
        <f t="shared" si="127"/>
        <v>3.8793608978465038E-2</v>
      </c>
      <c r="W203" s="1">
        <f t="shared" si="128"/>
        <v>19508080</v>
      </c>
      <c r="X203" s="1">
        <f t="shared" si="129"/>
        <v>55421500</v>
      </c>
    </row>
    <row r="204" spans="1:24" x14ac:dyDescent="0.25">
      <c r="A204" t="s">
        <v>105</v>
      </c>
      <c r="B204" t="s">
        <v>106</v>
      </c>
      <c r="C204" s="306" t="s">
        <v>408</v>
      </c>
      <c r="D204" t="s">
        <v>409</v>
      </c>
      <c r="E204" t="s">
        <v>54</v>
      </c>
      <c r="F204" s="306" t="s">
        <v>12</v>
      </c>
      <c r="G204" s="306">
        <v>1000</v>
      </c>
      <c r="H204" s="3">
        <v>8080</v>
      </c>
      <c r="I204" s="3">
        <v>3540000</v>
      </c>
      <c r="J204" s="3">
        <v>18100</v>
      </c>
      <c r="K204" s="3">
        <v>8080000</v>
      </c>
      <c r="L204" s="17">
        <f t="shared" si="123"/>
        <v>0.61726508785332312</v>
      </c>
      <c r="M204" s="17">
        <f t="shared" si="124"/>
        <v>1.3827349121466768</v>
      </c>
      <c r="N204" s="3">
        <v>8080</v>
      </c>
      <c r="O204" s="3">
        <v>3540000</v>
      </c>
      <c r="P204" s="3">
        <v>4630000</v>
      </c>
      <c r="Q204" s="3">
        <v>2070000000</v>
      </c>
      <c r="R204" s="82">
        <f t="shared" si="125"/>
        <v>3.4842003587691457E-3</v>
      </c>
      <c r="S204" s="82">
        <f t="shared" si="126"/>
        <v>1.9965157996412308</v>
      </c>
      <c r="T204"/>
      <c r="U204" s="8">
        <f t="shared" si="130"/>
        <v>0.22772879980158284</v>
      </c>
      <c r="V204" s="8">
        <f t="shared" si="127"/>
        <v>0.22317232470368209</v>
      </c>
      <c r="W204" s="1">
        <f t="shared" si="128"/>
        <v>3548080</v>
      </c>
      <c r="X204" s="1">
        <f t="shared" si="129"/>
        <v>2074630000</v>
      </c>
    </row>
    <row r="205" spans="1:24" x14ac:dyDescent="0.25">
      <c r="A205" t="s">
        <v>249</v>
      </c>
      <c r="B205" t="s">
        <v>248</v>
      </c>
      <c r="C205" s="306" t="s">
        <v>408</v>
      </c>
      <c r="D205" t="s">
        <v>407</v>
      </c>
      <c r="E205" t="s">
        <v>54</v>
      </c>
      <c r="F205" s="306" t="s">
        <v>12</v>
      </c>
      <c r="G205" s="306">
        <v>1000</v>
      </c>
      <c r="H205" s="3">
        <v>8080</v>
      </c>
      <c r="I205" s="3">
        <v>3540000</v>
      </c>
      <c r="J205" s="3">
        <v>18100</v>
      </c>
      <c r="K205" s="3">
        <v>8080000</v>
      </c>
      <c r="L205" s="17">
        <f t="shared" si="123"/>
        <v>0.61726508785332312</v>
      </c>
      <c r="M205" s="17">
        <f t="shared" si="124"/>
        <v>1.3827349121466768</v>
      </c>
      <c r="N205" s="3">
        <v>8080</v>
      </c>
      <c r="O205" s="3">
        <v>3540000</v>
      </c>
      <c r="P205" s="3">
        <v>27400</v>
      </c>
      <c r="Q205" s="3">
        <v>12300000</v>
      </c>
      <c r="R205" s="82">
        <f t="shared" si="125"/>
        <v>0.45546786922209698</v>
      </c>
      <c r="S205" s="82">
        <f t="shared" si="126"/>
        <v>1.544532130777903</v>
      </c>
      <c r="T205"/>
      <c r="U205" s="8">
        <f t="shared" si="130"/>
        <v>0.22772879980158284</v>
      </c>
      <c r="V205" s="8">
        <f t="shared" si="127"/>
        <v>0.22226909161704819</v>
      </c>
      <c r="W205" s="1">
        <f t="shared" si="128"/>
        <v>3548080</v>
      </c>
      <c r="X205" s="1">
        <f t="shared" si="129"/>
        <v>12327400</v>
      </c>
    </row>
    <row r="206" spans="1:24" x14ac:dyDescent="0.25">
      <c r="A206" t="s">
        <v>272</v>
      </c>
      <c r="B206" t="s">
        <v>271</v>
      </c>
      <c r="C206" s="306" t="s">
        <v>406</v>
      </c>
      <c r="D206" t="s">
        <v>405</v>
      </c>
      <c r="E206" t="s">
        <v>54</v>
      </c>
      <c r="F206" s="306">
        <v>115.97</v>
      </c>
      <c r="G206" s="306" t="s">
        <v>12</v>
      </c>
      <c r="H206" s="3">
        <v>3030</v>
      </c>
      <c r="I206" s="3">
        <v>0</v>
      </c>
      <c r="J206" s="3">
        <v>427</v>
      </c>
      <c r="K206" s="3">
        <v>0</v>
      </c>
      <c r="L206" s="17">
        <f t="shared" si="123"/>
        <v>1.7529649985536593</v>
      </c>
      <c r="M206" s="17">
        <f t="shared" si="124"/>
        <v>0.24703500144634075</v>
      </c>
      <c r="N206" s="3">
        <v>3030</v>
      </c>
      <c r="O206" s="3">
        <v>0</v>
      </c>
      <c r="P206" s="3">
        <v>3030</v>
      </c>
      <c r="Q206" s="3">
        <v>0</v>
      </c>
      <c r="R206" s="82">
        <f t="shared" si="125"/>
        <v>1</v>
      </c>
      <c r="S206" s="82">
        <f t="shared" si="126"/>
        <v>1</v>
      </c>
      <c r="T206"/>
      <c r="U206" s="8">
        <f t="shared" si="130"/>
        <v>100</v>
      </c>
      <c r="V206" s="8">
        <f t="shared" si="127"/>
        <v>100</v>
      </c>
      <c r="W206" s="1">
        <f t="shared" si="128"/>
        <v>3030</v>
      </c>
      <c r="X206" s="1">
        <f t="shared" si="129"/>
        <v>3030</v>
      </c>
    </row>
    <row r="207" spans="1:24" x14ac:dyDescent="0.25">
      <c r="A207" t="s">
        <v>64</v>
      </c>
      <c r="B207" t="s">
        <v>65</v>
      </c>
      <c r="C207" s="306" t="s">
        <v>404</v>
      </c>
      <c r="D207" t="s">
        <v>403</v>
      </c>
      <c r="E207" t="s">
        <v>54</v>
      </c>
      <c r="F207" s="306">
        <v>25.72</v>
      </c>
      <c r="G207" s="306" t="s">
        <v>12</v>
      </c>
      <c r="H207" s="3">
        <v>16900</v>
      </c>
      <c r="I207" s="3">
        <v>35800</v>
      </c>
      <c r="J207" s="3">
        <v>32400</v>
      </c>
      <c r="K207" s="3">
        <v>13500</v>
      </c>
      <c r="L207" s="17">
        <f t="shared" si="123"/>
        <v>0.68559837728194728</v>
      </c>
      <c r="M207" s="17">
        <f t="shared" si="124"/>
        <v>1.3144016227180528</v>
      </c>
      <c r="N207" s="3">
        <v>16900</v>
      </c>
      <c r="O207" s="3">
        <v>35800</v>
      </c>
      <c r="P207" s="3">
        <v>30800</v>
      </c>
      <c r="Q207" s="3">
        <v>12800</v>
      </c>
      <c r="R207" s="82">
        <f t="shared" si="125"/>
        <v>0.70859538784067089</v>
      </c>
      <c r="S207" s="82">
        <f t="shared" si="126"/>
        <v>1.2914046121593292</v>
      </c>
      <c r="T207"/>
      <c r="U207" s="8">
        <f t="shared" si="130"/>
        <v>32.068311195445922</v>
      </c>
      <c r="V207" s="8">
        <f t="shared" si="127"/>
        <v>70.642201834862391</v>
      </c>
      <c r="W207" s="1">
        <f t="shared" si="128"/>
        <v>52700</v>
      </c>
      <c r="X207" s="1">
        <f t="shared" si="129"/>
        <v>43600</v>
      </c>
    </row>
    <row r="208" spans="1:24" x14ac:dyDescent="0.25">
      <c r="A208" t="s">
        <v>133</v>
      </c>
      <c r="B208" t="s">
        <v>75</v>
      </c>
      <c r="C208" s="306" t="s">
        <v>402</v>
      </c>
      <c r="D208" t="s">
        <v>401</v>
      </c>
      <c r="E208" t="s">
        <v>54</v>
      </c>
      <c r="F208" s="306">
        <v>77</v>
      </c>
      <c r="G208" s="306" t="s">
        <v>12</v>
      </c>
      <c r="H208" s="3">
        <v>279000</v>
      </c>
      <c r="I208" s="3">
        <v>2330000</v>
      </c>
      <c r="J208" s="3">
        <v>125000</v>
      </c>
      <c r="K208" s="3">
        <v>962000</v>
      </c>
      <c r="L208" s="17">
        <f t="shared" si="123"/>
        <v>1.3811881188118811</v>
      </c>
      <c r="M208" s="17">
        <f t="shared" si="124"/>
        <v>0.61881188118811881</v>
      </c>
      <c r="N208" s="3">
        <v>279000</v>
      </c>
      <c r="O208" s="3">
        <v>2330000</v>
      </c>
      <c r="P208" s="3">
        <v>302000</v>
      </c>
      <c r="Q208" s="3">
        <v>2330000</v>
      </c>
      <c r="R208" s="82">
        <f t="shared" si="125"/>
        <v>0.96041308089500865</v>
      </c>
      <c r="S208" s="82">
        <f t="shared" si="126"/>
        <v>1.0395869191049913</v>
      </c>
      <c r="T208"/>
      <c r="U208" s="8">
        <f t="shared" si="130"/>
        <v>10.693752395553853</v>
      </c>
      <c r="V208" s="8">
        <f t="shared" si="127"/>
        <v>11.474164133738602</v>
      </c>
      <c r="W208" s="1">
        <f t="shared" si="128"/>
        <v>2609000</v>
      </c>
      <c r="X208" s="1">
        <f t="shared" si="129"/>
        <v>2632000</v>
      </c>
    </row>
    <row r="209" spans="1:24" x14ac:dyDescent="0.25">
      <c r="A209" t="s">
        <v>400</v>
      </c>
      <c r="B209" t="s">
        <v>161</v>
      </c>
      <c r="C209" s="306" t="s">
        <v>399</v>
      </c>
      <c r="D209" t="s">
        <v>398</v>
      </c>
      <c r="E209" t="s">
        <v>54</v>
      </c>
      <c r="F209" s="306">
        <v>35.51</v>
      </c>
      <c r="G209" s="306" t="s">
        <v>12</v>
      </c>
      <c r="H209" s="3">
        <v>10900</v>
      </c>
      <c r="I209" s="3">
        <v>0</v>
      </c>
      <c r="J209" s="3">
        <v>22600</v>
      </c>
      <c r="K209" s="3">
        <v>0</v>
      </c>
      <c r="L209" s="17">
        <f t="shared" si="123"/>
        <v>0.65074626865671636</v>
      </c>
      <c r="M209" s="17">
        <f t="shared" si="124"/>
        <v>1.3492537313432835</v>
      </c>
      <c r="N209" s="3">
        <v>10900</v>
      </c>
      <c r="O209" s="3">
        <v>0</v>
      </c>
      <c r="P209" s="3">
        <v>10900</v>
      </c>
      <c r="Q209" s="3">
        <v>0</v>
      </c>
      <c r="R209" s="82">
        <f t="shared" si="125"/>
        <v>1</v>
      </c>
      <c r="S209" s="82">
        <f t="shared" si="126"/>
        <v>1</v>
      </c>
      <c r="T209"/>
      <c r="U209" s="8">
        <f t="shared" si="130"/>
        <v>100</v>
      </c>
      <c r="V209" s="8">
        <f t="shared" si="127"/>
        <v>100</v>
      </c>
      <c r="W209" s="1">
        <f t="shared" si="128"/>
        <v>10900</v>
      </c>
      <c r="X209" s="1">
        <f t="shared" si="129"/>
        <v>10900</v>
      </c>
    </row>
    <row r="210" spans="1:24" x14ac:dyDescent="0.25">
      <c r="A210" t="s">
        <v>395</v>
      </c>
      <c r="B210" t="s">
        <v>394</v>
      </c>
      <c r="C210" s="306" t="s">
        <v>397</v>
      </c>
      <c r="D210" t="s">
        <v>396</v>
      </c>
      <c r="E210" t="s">
        <v>54</v>
      </c>
      <c r="F210" s="306" t="s">
        <v>12</v>
      </c>
      <c r="G210" s="306">
        <v>1000</v>
      </c>
      <c r="H210" s="3">
        <v>0</v>
      </c>
      <c r="I210" s="3">
        <v>0</v>
      </c>
      <c r="J210" s="3">
        <v>9600</v>
      </c>
      <c r="K210" s="3">
        <v>0</v>
      </c>
      <c r="L210" s="17">
        <f t="shared" si="123"/>
        <v>0</v>
      </c>
      <c r="M210" s="17">
        <f t="shared" si="124"/>
        <v>2</v>
      </c>
      <c r="N210" s="3">
        <v>0</v>
      </c>
      <c r="O210" s="3">
        <v>0</v>
      </c>
      <c r="P210" s="3">
        <v>9600</v>
      </c>
      <c r="Q210" s="3">
        <v>0</v>
      </c>
      <c r="R210" s="82">
        <f t="shared" si="125"/>
        <v>0</v>
      </c>
      <c r="S210" s="82">
        <f t="shared" si="126"/>
        <v>2</v>
      </c>
      <c r="T210"/>
      <c r="U210" s="8" t="s">
        <v>276</v>
      </c>
      <c r="V210" s="8">
        <f t="shared" si="127"/>
        <v>100</v>
      </c>
      <c r="W210" s="1">
        <f t="shared" si="128"/>
        <v>0</v>
      </c>
      <c r="X210" s="1">
        <f t="shared" si="129"/>
        <v>9600</v>
      </c>
    </row>
    <row r="211" spans="1:24" x14ac:dyDescent="0.25">
      <c r="A211" t="s">
        <v>395</v>
      </c>
      <c r="B211" t="s">
        <v>394</v>
      </c>
      <c r="C211" s="306" t="s">
        <v>393</v>
      </c>
      <c r="D211" t="s">
        <v>392</v>
      </c>
      <c r="E211" t="s">
        <v>54</v>
      </c>
      <c r="F211" s="306" t="s">
        <v>12</v>
      </c>
      <c r="G211" s="306">
        <v>1000</v>
      </c>
      <c r="H211" s="3">
        <v>0</v>
      </c>
      <c r="I211" s="3">
        <v>0</v>
      </c>
      <c r="J211" s="3">
        <v>9600</v>
      </c>
      <c r="K211" s="3">
        <v>0</v>
      </c>
      <c r="L211" s="17">
        <f t="shared" si="123"/>
        <v>0</v>
      </c>
      <c r="M211" s="17">
        <f t="shared" si="124"/>
        <v>2</v>
      </c>
      <c r="N211" s="3">
        <v>0</v>
      </c>
      <c r="O211" s="3">
        <v>0</v>
      </c>
      <c r="P211" s="3">
        <v>9600</v>
      </c>
      <c r="Q211" s="3">
        <v>0</v>
      </c>
      <c r="R211" s="82">
        <f t="shared" si="125"/>
        <v>0</v>
      </c>
      <c r="S211" s="82">
        <f t="shared" si="126"/>
        <v>2</v>
      </c>
      <c r="T211"/>
      <c r="U211" s="8" t="s">
        <v>276</v>
      </c>
      <c r="V211" s="8">
        <f t="shared" si="127"/>
        <v>100</v>
      </c>
      <c r="W211" s="1">
        <f t="shared" si="128"/>
        <v>0</v>
      </c>
      <c r="X211" s="1">
        <f t="shared" si="129"/>
        <v>9600</v>
      </c>
    </row>
    <row r="212" spans="1:24" x14ac:dyDescent="0.25">
      <c r="A212" t="s">
        <v>391</v>
      </c>
      <c r="B212" t="s">
        <v>390</v>
      </c>
      <c r="C212" s="306" t="s">
        <v>389</v>
      </c>
      <c r="D212" t="s">
        <v>388</v>
      </c>
      <c r="E212" t="s">
        <v>54</v>
      </c>
      <c r="F212" s="306">
        <v>1000</v>
      </c>
      <c r="G212" s="306" t="s">
        <v>12</v>
      </c>
      <c r="H212" s="3">
        <v>29200</v>
      </c>
      <c r="I212" s="3">
        <v>0</v>
      </c>
      <c r="J212" s="3">
        <v>24700</v>
      </c>
      <c r="K212" s="3">
        <v>0</v>
      </c>
      <c r="L212" s="17">
        <f t="shared" si="123"/>
        <v>1.0834879406307978</v>
      </c>
      <c r="M212" s="17">
        <f t="shared" si="124"/>
        <v>0.91651205936920221</v>
      </c>
      <c r="N212" s="3">
        <v>29200</v>
      </c>
      <c r="O212" s="3">
        <v>0</v>
      </c>
      <c r="P212" s="3">
        <v>29200</v>
      </c>
      <c r="Q212" s="3">
        <v>0</v>
      </c>
      <c r="R212" s="82">
        <f t="shared" si="125"/>
        <v>1</v>
      </c>
      <c r="S212" s="82">
        <f t="shared" si="126"/>
        <v>1</v>
      </c>
      <c r="T212"/>
      <c r="U212" s="8">
        <f t="shared" ref="U212:U224" si="131">N212*100/(O212+N212)</f>
        <v>100</v>
      </c>
      <c r="V212" s="8">
        <f t="shared" si="127"/>
        <v>100</v>
      </c>
      <c r="W212" s="1">
        <f t="shared" si="128"/>
        <v>29200</v>
      </c>
      <c r="X212" s="1">
        <f t="shared" si="129"/>
        <v>29200</v>
      </c>
    </row>
    <row r="213" spans="1:24" ht="15.75" x14ac:dyDescent="0.25">
      <c r="A213"/>
      <c r="B213"/>
      <c r="C213" s="306"/>
      <c r="D213"/>
      <c r="E213"/>
      <c r="F213" s="306"/>
      <c r="G213" s="306"/>
      <c r="H213" s="13">
        <f>SUM(H193:H212)</f>
        <v>1415270</v>
      </c>
      <c r="I213" s="13">
        <f>SUM(I193:I212)</f>
        <v>55220800</v>
      </c>
      <c r="J213" s="13">
        <f>SUM(J193:J212)</f>
        <v>1350287</v>
      </c>
      <c r="K213" s="13">
        <f>SUM(K193:K212)</f>
        <v>150490500</v>
      </c>
      <c r="L213" s="83">
        <f t="shared" si="123"/>
        <v>1.0234972557065358</v>
      </c>
      <c r="M213" s="83">
        <f t="shared" si="124"/>
        <v>0.97650274429346418</v>
      </c>
      <c r="N213" s="13">
        <f>SUM(N193:N212)</f>
        <v>1415270</v>
      </c>
      <c r="O213" s="13">
        <f>SUM(O193:O212)</f>
        <v>55220800</v>
      </c>
      <c r="P213" s="13">
        <f>SUM(P193:P212)</f>
        <v>5935460</v>
      </c>
      <c r="Q213" s="13">
        <f>SUM(Q193:Q212)</f>
        <v>2317219500</v>
      </c>
      <c r="R213" s="81">
        <f t="shared" si="125"/>
        <v>0.38506923802125775</v>
      </c>
      <c r="S213" s="81">
        <f t="shared" si="126"/>
        <v>1.6149307619787423</v>
      </c>
      <c r="T213" s="91">
        <f>S213/R213</f>
        <v>4.1938711341298838</v>
      </c>
      <c r="U213" s="107">
        <f t="shared" si="131"/>
        <v>2.498884544778619</v>
      </c>
      <c r="V213" s="107">
        <f t="shared" si="127"/>
        <v>0.25549135129582573</v>
      </c>
      <c r="W213" s="16">
        <f t="shared" si="128"/>
        <v>56636070</v>
      </c>
      <c r="X213" s="16">
        <f t="shared" si="129"/>
        <v>2323154960</v>
      </c>
    </row>
    <row r="214" spans="1:24" ht="15.75" x14ac:dyDescent="0.25">
      <c r="A214" t="s">
        <v>253</v>
      </c>
      <c r="B214" t="s">
        <v>38</v>
      </c>
      <c r="C214" s="306" t="s">
        <v>386</v>
      </c>
      <c r="D214" t="s">
        <v>385</v>
      </c>
      <c r="E214" s="106" t="s">
        <v>229</v>
      </c>
      <c r="F214" s="306">
        <v>62.36</v>
      </c>
      <c r="G214" s="306" t="s">
        <v>12</v>
      </c>
      <c r="H214" s="3">
        <v>20900</v>
      </c>
      <c r="I214" s="3">
        <v>9340000</v>
      </c>
      <c r="J214" s="3">
        <v>7080</v>
      </c>
      <c r="K214" s="3">
        <v>17500000</v>
      </c>
      <c r="L214" s="17">
        <f t="shared" si="123"/>
        <v>1.4939242315939958</v>
      </c>
      <c r="M214" s="17">
        <f t="shared" si="124"/>
        <v>0.50607576840600432</v>
      </c>
      <c r="N214" s="3">
        <v>20900</v>
      </c>
      <c r="O214" s="3">
        <v>9340000</v>
      </c>
      <c r="P214" s="3">
        <v>12500</v>
      </c>
      <c r="Q214" s="3">
        <v>30900000</v>
      </c>
      <c r="R214" s="82">
        <f t="shared" si="125"/>
        <v>1.2514970059880239</v>
      </c>
      <c r="S214" s="82">
        <f t="shared" si="126"/>
        <v>0.74850299401197606</v>
      </c>
      <c r="T214" s="91"/>
      <c r="U214" s="8">
        <f t="shared" si="131"/>
        <v>0.22326913010501126</v>
      </c>
      <c r="V214" s="8">
        <f t="shared" si="127"/>
        <v>4.0436716538617065E-2</v>
      </c>
      <c r="W214" s="1">
        <f t="shared" si="128"/>
        <v>9360900</v>
      </c>
      <c r="X214" s="1">
        <f t="shared" si="129"/>
        <v>30912500</v>
      </c>
    </row>
    <row r="215" spans="1:24" ht="15.75" x14ac:dyDescent="0.25">
      <c r="A215" t="s">
        <v>252</v>
      </c>
      <c r="B215" t="s">
        <v>251</v>
      </c>
      <c r="C215" s="306" t="s">
        <v>387</v>
      </c>
      <c r="D215" t="s">
        <v>385</v>
      </c>
      <c r="E215" s="106" t="s">
        <v>229</v>
      </c>
      <c r="F215" s="306">
        <v>62.36</v>
      </c>
      <c r="G215" s="306" t="s">
        <v>12</v>
      </c>
      <c r="H215" s="3">
        <v>20900</v>
      </c>
      <c r="I215" s="3">
        <v>9340000</v>
      </c>
      <c r="J215" s="3">
        <v>7080</v>
      </c>
      <c r="K215" s="3">
        <v>17500000</v>
      </c>
      <c r="L215" s="17">
        <f t="shared" si="123"/>
        <v>1.4939242315939958</v>
      </c>
      <c r="M215" s="17">
        <f t="shared" si="124"/>
        <v>0.50607576840600432</v>
      </c>
      <c r="N215" s="3">
        <v>20900</v>
      </c>
      <c r="O215" s="3">
        <v>9340000</v>
      </c>
      <c r="P215" s="3">
        <v>30900</v>
      </c>
      <c r="Q215" s="3">
        <v>76200000</v>
      </c>
      <c r="R215" s="82">
        <f t="shared" si="125"/>
        <v>0.806949806949807</v>
      </c>
      <c r="S215" s="82">
        <f t="shared" si="126"/>
        <v>1.1930501930501931</v>
      </c>
      <c r="T215" s="91"/>
      <c r="U215" s="8">
        <f t="shared" si="131"/>
        <v>0.22326913010501126</v>
      </c>
      <c r="V215" s="8">
        <f t="shared" si="127"/>
        <v>4.053474378500057E-2</v>
      </c>
      <c r="W215" s="1">
        <f t="shared" si="128"/>
        <v>9360900</v>
      </c>
      <c r="X215" s="1">
        <f t="shared" si="129"/>
        <v>76230900</v>
      </c>
    </row>
    <row r="216" spans="1:24" ht="15.75" x14ac:dyDescent="0.25">
      <c r="A216" t="s">
        <v>37</v>
      </c>
      <c r="B216" t="s">
        <v>38</v>
      </c>
      <c r="C216" s="306" t="s">
        <v>386</v>
      </c>
      <c r="D216" t="s">
        <v>385</v>
      </c>
      <c r="E216" s="106" t="s">
        <v>229</v>
      </c>
      <c r="F216" s="306">
        <v>62.36</v>
      </c>
      <c r="G216" s="306" t="s">
        <v>12</v>
      </c>
      <c r="H216" s="3">
        <v>20900</v>
      </c>
      <c r="I216" s="3">
        <v>711000</v>
      </c>
      <c r="J216" s="3">
        <v>7080</v>
      </c>
      <c r="K216" s="3">
        <v>11500000</v>
      </c>
      <c r="L216" s="17">
        <f t="shared" si="123"/>
        <v>1.4939242315939958</v>
      </c>
      <c r="M216" s="17">
        <f t="shared" si="124"/>
        <v>0.50607576840600432</v>
      </c>
      <c r="N216" s="3">
        <v>20900</v>
      </c>
      <c r="O216" s="3">
        <v>711000</v>
      </c>
      <c r="P216" s="3">
        <v>1290</v>
      </c>
      <c r="Q216" s="3">
        <v>2110000</v>
      </c>
      <c r="R216" s="82">
        <f t="shared" si="125"/>
        <v>1.8837314105452907</v>
      </c>
      <c r="S216" s="82">
        <f t="shared" si="126"/>
        <v>0.11626858945470933</v>
      </c>
      <c r="T216" s="91"/>
      <c r="U216" s="8">
        <f t="shared" si="131"/>
        <v>2.8555813635742586</v>
      </c>
      <c r="V216" s="8">
        <f t="shared" si="127"/>
        <v>6.1100085729577654E-2</v>
      </c>
      <c r="W216" s="1">
        <f t="shared" si="128"/>
        <v>731900</v>
      </c>
      <c r="X216" s="1">
        <f t="shared" si="129"/>
        <v>2111290</v>
      </c>
    </row>
    <row r="217" spans="1:24" ht="15.75" x14ac:dyDescent="0.25">
      <c r="A217" s="94"/>
      <c r="B217" s="94"/>
      <c r="C217" s="100"/>
      <c r="D217" s="94"/>
      <c r="E217" s="94"/>
      <c r="F217" s="100"/>
      <c r="G217" s="100"/>
      <c r="H217" s="99">
        <f>SUM(H214:H216)</f>
        <v>62700</v>
      </c>
      <c r="I217" s="99">
        <f>SUM(I214:I216)</f>
        <v>19391000</v>
      </c>
      <c r="J217" s="99">
        <f>SUM(J214:J216)</f>
        <v>21240</v>
      </c>
      <c r="K217" s="99">
        <f>SUM(K214:K216)</f>
        <v>46500000</v>
      </c>
      <c r="L217" s="96">
        <f t="shared" si="123"/>
        <v>1.4939242315939958</v>
      </c>
      <c r="M217" s="96">
        <f t="shared" si="124"/>
        <v>0.50607576840600432</v>
      </c>
      <c r="N217" s="99">
        <f>SUM(N214:N216)</f>
        <v>62700</v>
      </c>
      <c r="O217" s="99">
        <f>SUM(O214:O216)</f>
        <v>19391000</v>
      </c>
      <c r="P217" s="99">
        <f>SUM(P214:P216)</f>
        <v>44690</v>
      </c>
      <c r="Q217" s="99">
        <f>SUM(Q214:Q216)</f>
        <v>109210000</v>
      </c>
      <c r="R217" s="98">
        <f t="shared" si="125"/>
        <v>1.1677064903622312</v>
      </c>
      <c r="S217" s="98">
        <f t="shared" si="126"/>
        <v>0.83229350963776882</v>
      </c>
      <c r="T217" s="105">
        <f>S217/R217</f>
        <v>0.71275917065390737</v>
      </c>
      <c r="U217" s="104">
        <f t="shared" si="131"/>
        <v>0.32230372628343196</v>
      </c>
      <c r="V217" s="104">
        <f t="shared" si="127"/>
        <v>4.0904422501221685E-2</v>
      </c>
      <c r="W217" s="103">
        <f t="shared" si="128"/>
        <v>19453700</v>
      </c>
      <c r="X217" s="103">
        <f t="shared" si="129"/>
        <v>109254690</v>
      </c>
    </row>
    <row r="218" spans="1:24" x14ac:dyDescent="0.25">
      <c r="A218" t="s">
        <v>303</v>
      </c>
      <c r="B218" t="s">
        <v>302</v>
      </c>
      <c r="C218" s="306" t="s">
        <v>382</v>
      </c>
      <c r="D218" t="s">
        <v>384</v>
      </c>
      <c r="E218" s="18" t="s">
        <v>173</v>
      </c>
      <c r="F218" s="306">
        <v>56.53</v>
      </c>
      <c r="G218" s="306">
        <v>61.81</v>
      </c>
      <c r="H218" s="3">
        <v>5380</v>
      </c>
      <c r="I218" s="3">
        <v>19500000</v>
      </c>
      <c r="J218" s="3">
        <v>39100</v>
      </c>
      <c r="K218" s="3">
        <v>46700000</v>
      </c>
      <c r="L218" s="17">
        <f t="shared" si="123"/>
        <v>0.24190647482014388</v>
      </c>
      <c r="M218" s="17">
        <f t="shared" si="124"/>
        <v>1.7580935251798562</v>
      </c>
      <c r="N218" s="3">
        <v>5380</v>
      </c>
      <c r="O218" s="3">
        <v>19500000</v>
      </c>
      <c r="P218" s="3">
        <v>46500</v>
      </c>
      <c r="Q218" s="3">
        <v>55400000</v>
      </c>
      <c r="R218" s="82">
        <f t="shared" si="125"/>
        <v>0.20740169622205087</v>
      </c>
      <c r="S218" s="82">
        <f t="shared" si="126"/>
        <v>1.7925983037779492</v>
      </c>
      <c r="T218"/>
      <c r="U218" s="8">
        <f t="shared" si="131"/>
        <v>2.7582133749765449E-2</v>
      </c>
      <c r="V218" s="8">
        <f t="shared" si="127"/>
        <v>8.3864626261351036E-2</v>
      </c>
      <c r="W218" s="1">
        <f t="shared" si="128"/>
        <v>19505380</v>
      </c>
      <c r="X218" s="1">
        <f t="shared" si="129"/>
        <v>55446500</v>
      </c>
    </row>
    <row r="219" spans="1:24" x14ac:dyDescent="0.25">
      <c r="A219" t="s">
        <v>105</v>
      </c>
      <c r="B219" t="s">
        <v>106</v>
      </c>
      <c r="C219" s="306" t="s">
        <v>382</v>
      </c>
      <c r="D219" t="s">
        <v>383</v>
      </c>
      <c r="E219" s="18" t="s">
        <v>173</v>
      </c>
      <c r="F219" s="306">
        <v>56.53</v>
      </c>
      <c r="G219" s="306">
        <v>61.81</v>
      </c>
      <c r="H219" s="3">
        <v>1790</v>
      </c>
      <c r="I219" s="3">
        <v>3550000</v>
      </c>
      <c r="J219" s="3">
        <v>13000</v>
      </c>
      <c r="K219" s="3">
        <v>8090000</v>
      </c>
      <c r="L219" s="17">
        <f t="shared" si="123"/>
        <v>0.24205544286680189</v>
      </c>
      <c r="M219" s="17">
        <f t="shared" si="124"/>
        <v>1.7579445571331982</v>
      </c>
      <c r="N219" s="3">
        <v>1790</v>
      </c>
      <c r="O219" s="3">
        <v>3550000</v>
      </c>
      <c r="P219" s="3">
        <v>3340000</v>
      </c>
      <c r="Q219" s="3">
        <v>2070000000</v>
      </c>
      <c r="R219" s="82">
        <f t="shared" si="125"/>
        <v>1.0712821571672666E-3</v>
      </c>
      <c r="S219" s="82">
        <f t="shared" si="126"/>
        <v>1.9989287178428328</v>
      </c>
      <c r="T219"/>
      <c r="U219" s="8">
        <f t="shared" si="131"/>
        <v>5.0397123703822579E-2</v>
      </c>
      <c r="V219" s="8">
        <f t="shared" si="127"/>
        <v>0.16109272960537105</v>
      </c>
      <c r="W219" s="1">
        <f t="shared" si="128"/>
        <v>3551790</v>
      </c>
      <c r="X219" s="1">
        <f t="shared" si="129"/>
        <v>2073340000</v>
      </c>
    </row>
    <row r="220" spans="1:24" x14ac:dyDescent="0.25">
      <c r="A220" t="s">
        <v>105</v>
      </c>
      <c r="B220" t="s">
        <v>106</v>
      </c>
      <c r="C220" s="306" t="s">
        <v>380</v>
      </c>
      <c r="D220" t="s">
        <v>379</v>
      </c>
      <c r="E220" s="18" t="s">
        <v>173</v>
      </c>
      <c r="F220" s="306" t="s">
        <v>12</v>
      </c>
      <c r="G220" s="306">
        <v>1000</v>
      </c>
      <c r="H220" s="3">
        <v>0</v>
      </c>
      <c r="I220" s="3">
        <v>1560000</v>
      </c>
      <c r="J220" s="3">
        <v>68700</v>
      </c>
      <c r="K220" s="3">
        <v>2720000</v>
      </c>
      <c r="L220" s="17">
        <f t="shared" si="123"/>
        <v>0</v>
      </c>
      <c r="M220" s="17">
        <f t="shared" si="124"/>
        <v>2</v>
      </c>
      <c r="N220" s="3">
        <v>0</v>
      </c>
      <c r="O220" s="3">
        <v>1560000</v>
      </c>
      <c r="P220" s="3">
        <v>17600000</v>
      </c>
      <c r="Q220" s="3">
        <v>697000000</v>
      </c>
      <c r="R220" s="82">
        <f t="shared" si="125"/>
        <v>0</v>
      </c>
      <c r="S220" s="82">
        <f t="shared" si="126"/>
        <v>2</v>
      </c>
      <c r="T220"/>
      <c r="U220" s="8">
        <f t="shared" si="131"/>
        <v>0</v>
      </c>
      <c r="V220" s="8">
        <f t="shared" si="127"/>
        <v>2.462916316820599</v>
      </c>
      <c r="W220" s="1">
        <f t="shared" si="128"/>
        <v>1560000</v>
      </c>
      <c r="X220" s="1">
        <f t="shared" si="129"/>
        <v>714600000</v>
      </c>
    </row>
    <row r="221" spans="1:24" x14ac:dyDescent="0.25">
      <c r="A221" t="s">
        <v>249</v>
      </c>
      <c r="B221" t="s">
        <v>248</v>
      </c>
      <c r="C221" s="306" t="s">
        <v>382</v>
      </c>
      <c r="D221" t="s">
        <v>381</v>
      </c>
      <c r="E221" s="18" t="s">
        <v>173</v>
      </c>
      <c r="F221" s="306">
        <v>56.53</v>
      </c>
      <c r="G221" s="306">
        <v>61.81</v>
      </c>
      <c r="H221" s="3">
        <v>1790</v>
      </c>
      <c r="I221" s="3">
        <v>3550000</v>
      </c>
      <c r="J221" s="3">
        <v>13000</v>
      </c>
      <c r="K221" s="3">
        <v>8090000</v>
      </c>
      <c r="L221" s="17">
        <f t="shared" si="123"/>
        <v>0.24205544286680189</v>
      </c>
      <c r="M221" s="17">
        <f t="shared" si="124"/>
        <v>1.7579445571331982</v>
      </c>
      <c r="N221" s="3">
        <v>1790</v>
      </c>
      <c r="O221" s="3">
        <v>3550000</v>
      </c>
      <c r="P221" s="3">
        <v>19800</v>
      </c>
      <c r="Q221" s="3">
        <v>12300000</v>
      </c>
      <c r="R221" s="82">
        <f t="shared" si="125"/>
        <v>0.16581750810560444</v>
      </c>
      <c r="S221" s="82">
        <f t="shared" si="126"/>
        <v>1.8341824918943956</v>
      </c>
      <c r="T221"/>
      <c r="U221" s="8">
        <f t="shared" si="131"/>
        <v>5.0397123703822579E-2</v>
      </c>
      <c r="V221" s="8">
        <f t="shared" si="127"/>
        <v>0.16071689475478498</v>
      </c>
      <c r="W221" s="1">
        <f t="shared" si="128"/>
        <v>3551790</v>
      </c>
      <c r="X221" s="1">
        <f t="shared" si="129"/>
        <v>12319800</v>
      </c>
    </row>
    <row r="222" spans="1:24" x14ac:dyDescent="0.25">
      <c r="A222" t="s">
        <v>249</v>
      </c>
      <c r="B222" t="s">
        <v>248</v>
      </c>
      <c r="C222" s="306" t="s">
        <v>380</v>
      </c>
      <c r="D222" t="s">
        <v>379</v>
      </c>
      <c r="E222" s="18" t="s">
        <v>173</v>
      </c>
      <c r="F222" s="306" t="s">
        <v>12</v>
      </c>
      <c r="G222" s="306">
        <v>1000</v>
      </c>
      <c r="H222" s="3">
        <v>0</v>
      </c>
      <c r="I222" s="3">
        <v>1560000</v>
      </c>
      <c r="J222" s="3">
        <v>68700</v>
      </c>
      <c r="K222" s="3">
        <v>2720000</v>
      </c>
      <c r="L222" s="17">
        <f t="shared" si="123"/>
        <v>0</v>
      </c>
      <c r="M222" s="17">
        <f t="shared" si="124"/>
        <v>2</v>
      </c>
      <c r="N222" s="3">
        <v>0</v>
      </c>
      <c r="O222" s="3">
        <v>1560000</v>
      </c>
      <c r="P222" s="3">
        <v>104000</v>
      </c>
      <c r="Q222" s="3">
        <v>4130000</v>
      </c>
      <c r="R222" s="82">
        <f t="shared" si="125"/>
        <v>0</v>
      </c>
      <c r="S222" s="82">
        <f t="shared" si="126"/>
        <v>2</v>
      </c>
      <c r="T222"/>
      <c r="U222" s="8">
        <f t="shared" si="131"/>
        <v>0</v>
      </c>
      <c r="V222" s="8">
        <f t="shared" si="127"/>
        <v>2.4563060935285783</v>
      </c>
      <c r="W222" s="1">
        <f t="shared" si="128"/>
        <v>1560000</v>
      </c>
      <c r="X222" s="1">
        <f t="shared" si="129"/>
        <v>4234000</v>
      </c>
    </row>
    <row r="223" spans="1:24" ht="15.75" x14ac:dyDescent="0.25">
      <c r="A223"/>
      <c r="B223"/>
      <c r="C223" s="306"/>
      <c r="D223"/>
      <c r="E223"/>
      <c r="F223" s="306"/>
      <c r="G223" s="306"/>
      <c r="H223" s="13">
        <f>SUM(H218:H222)</f>
        <v>8960</v>
      </c>
      <c r="I223" s="13">
        <f>SUM(I218:I222)</f>
        <v>29720000</v>
      </c>
      <c r="J223" s="13">
        <f>SUM(J218:J222)</f>
        <v>202500</v>
      </c>
      <c r="K223" s="13">
        <f>SUM(K218:K222)</f>
        <v>68320000</v>
      </c>
      <c r="L223" s="24">
        <f t="shared" si="123"/>
        <v>8.4744159651943624E-2</v>
      </c>
      <c r="M223" s="24">
        <f t="shared" si="124"/>
        <v>1.9152558403480564</v>
      </c>
      <c r="N223" s="23">
        <f>SUM(N218:N222)</f>
        <v>8960</v>
      </c>
      <c r="O223" s="23">
        <f>SUM(O218:O222)</f>
        <v>29720000</v>
      </c>
      <c r="P223" s="23">
        <f>SUM(P218:P222)</f>
        <v>21110300</v>
      </c>
      <c r="Q223" s="23">
        <f>SUM(Q218:Q222)</f>
        <v>2838830000</v>
      </c>
      <c r="R223" s="81">
        <f t="shared" si="125"/>
        <v>8.485145786358045E-4</v>
      </c>
      <c r="S223" s="81">
        <f t="shared" si="126"/>
        <v>1.9991514854213641</v>
      </c>
      <c r="T223" s="80">
        <f>S223/R223</f>
        <v>2356.0602678571427</v>
      </c>
      <c r="U223" s="24">
        <f t="shared" si="131"/>
        <v>3.0138962143310764E-2</v>
      </c>
      <c r="V223" s="24">
        <f t="shared" si="127"/>
        <v>0.7381377856034268</v>
      </c>
      <c r="W223" s="16">
        <f t="shared" si="128"/>
        <v>29728960</v>
      </c>
      <c r="X223" s="16">
        <f t="shared" si="129"/>
        <v>2859940300</v>
      </c>
    </row>
    <row r="224" spans="1:24" ht="15.75" x14ac:dyDescent="0.25">
      <c r="A224" t="s">
        <v>378</v>
      </c>
      <c r="B224" t="s">
        <v>377</v>
      </c>
      <c r="C224" s="306" t="s">
        <v>376</v>
      </c>
      <c r="D224" t="s">
        <v>375</v>
      </c>
      <c r="E224" t="s">
        <v>228</v>
      </c>
      <c r="F224" s="306">
        <v>89.57</v>
      </c>
      <c r="G224" s="306" t="s">
        <v>12</v>
      </c>
      <c r="H224" s="13">
        <v>21100</v>
      </c>
      <c r="I224" s="13">
        <v>0</v>
      </c>
      <c r="J224" s="13">
        <v>115000</v>
      </c>
      <c r="K224" s="13">
        <v>0</v>
      </c>
      <c r="L224" s="14">
        <f t="shared" si="123"/>
        <v>0.31006612784717119</v>
      </c>
      <c r="M224" s="14">
        <f t="shared" si="124"/>
        <v>1.6899338721528288</v>
      </c>
      <c r="N224" s="13">
        <v>21100</v>
      </c>
      <c r="O224" s="13">
        <v>0</v>
      </c>
      <c r="P224" s="13">
        <v>27300</v>
      </c>
      <c r="Q224" s="13">
        <v>0</v>
      </c>
      <c r="R224" s="88">
        <f t="shared" si="125"/>
        <v>0.87190082644628097</v>
      </c>
      <c r="S224" s="88">
        <f t="shared" si="126"/>
        <v>1.1280991735537189</v>
      </c>
      <c r="T224" s="101">
        <f>S224/R224</f>
        <v>1.2938388625592416</v>
      </c>
      <c r="U224" s="14">
        <f t="shared" si="131"/>
        <v>100</v>
      </c>
      <c r="V224" s="14">
        <f t="shared" si="127"/>
        <v>100</v>
      </c>
      <c r="W224" s="1">
        <f t="shared" si="128"/>
        <v>21100</v>
      </c>
      <c r="X224" s="1">
        <f t="shared" si="129"/>
        <v>27300</v>
      </c>
    </row>
    <row r="225" spans="1:24" x14ac:dyDescent="0.25">
      <c r="A225"/>
      <c r="B225"/>
      <c r="C225" s="306"/>
      <c r="D225"/>
      <c r="E225"/>
      <c r="F225" s="306"/>
      <c r="G225" s="306"/>
      <c r="H225" s="3"/>
      <c r="I225" s="3"/>
      <c r="J225" s="3"/>
      <c r="K225" s="3"/>
      <c r="L225" s="17"/>
      <c r="M225" s="17"/>
      <c r="N225" s="3"/>
      <c r="O225" s="3"/>
      <c r="P225" s="3"/>
      <c r="Q225" s="3"/>
      <c r="R225" s="88"/>
      <c r="S225" s="82"/>
      <c r="T225"/>
      <c r="U225" s="8"/>
      <c r="V225" s="8"/>
      <c r="W225" s="1"/>
      <c r="X225" s="1"/>
    </row>
    <row r="226" spans="1:24" x14ac:dyDescent="0.25">
      <c r="A226" t="s">
        <v>253</v>
      </c>
      <c r="B226" t="s">
        <v>38</v>
      </c>
      <c r="C226" s="306" t="s">
        <v>42</v>
      </c>
      <c r="D226" t="s">
        <v>23</v>
      </c>
      <c r="E226" s="18" t="s">
        <v>24</v>
      </c>
      <c r="F226" s="306" t="s">
        <v>12</v>
      </c>
      <c r="G226" s="306">
        <v>89.9</v>
      </c>
      <c r="H226" s="3">
        <v>0</v>
      </c>
      <c r="I226" s="3">
        <v>5520000</v>
      </c>
      <c r="J226" s="3">
        <v>422000</v>
      </c>
      <c r="K226" s="3">
        <v>9450000</v>
      </c>
      <c r="L226" s="17">
        <f t="shared" ref="L226:L236" si="132">H226/AVERAGE(H226,J226)</f>
        <v>0</v>
      </c>
      <c r="M226" s="17">
        <f t="shared" ref="M226:M236" si="133">J226/AVERAGE(H226,J226)</f>
        <v>2</v>
      </c>
      <c r="N226" s="3">
        <v>0</v>
      </c>
      <c r="O226" s="3">
        <v>5520000</v>
      </c>
      <c r="P226" s="3">
        <v>746000</v>
      </c>
      <c r="Q226" s="3">
        <v>16700000</v>
      </c>
      <c r="R226" s="82">
        <f t="shared" ref="R226:R236" si="134">N226/AVERAGE(N226,P226)</f>
        <v>0</v>
      </c>
      <c r="S226" s="82">
        <f t="shared" ref="S226:S236" si="135">P226/AVERAGE(P226,N226)</f>
        <v>2</v>
      </c>
      <c r="T226"/>
      <c r="U226" s="8">
        <f t="shared" ref="U226:U236" si="136">N226*100/(O226+N226)</f>
        <v>0</v>
      </c>
      <c r="V226" s="8">
        <f t="shared" ref="V226:V236" si="137">P226*100/(Q226+P226)</f>
        <v>4.276051817035424</v>
      </c>
      <c r="W226" s="1">
        <f t="shared" ref="W226:W236" si="138">N226+O226</f>
        <v>5520000</v>
      </c>
      <c r="X226" s="1">
        <f t="shared" ref="X226:X236" si="139">P226+Q226</f>
        <v>17446000</v>
      </c>
    </row>
    <row r="227" spans="1:24" x14ac:dyDescent="0.25">
      <c r="A227" t="s">
        <v>253</v>
      </c>
      <c r="B227" t="s">
        <v>38</v>
      </c>
      <c r="C227" s="306" t="s">
        <v>373</v>
      </c>
      <c r="D227" t="s">
        <v>372</v>
      </c>
      <c r="E227" s="18" t="s">
        <v>24</v>
      </c>
      <c r="F227" s="306" t="s">
        <v>12</v>
      </c>
      <c r="G227" s="306">
        <v>41.93</v>
      </c>
      <c r="H227" s="3">
        <v>711000</v>
      </c>
      <c r="I227" s="3">
        <v>20900</v>
      </c>
      <c r="J227" s="3">
        <v>2790000</v>
      </c>
      <c r="K227" s="3">
        <v>6290000</v>
      </c>
      <c r="L227" s="17">
        <f t="shared" si="132"/>
        <v>0.40616966580976865</v>
      </c>
      <c r="M227" s="17">
        <f t="shared" si="133"/>
        <v>1.5938303341902313</v>
      </c>
      <c r="N227" s="3">
        <v>711000</v>
      </c>
      <c r="O227" s="3">
        <v>20900</v>
      </c>
      <c r="P227" s="3">
        <v>4940000</v>
      </c>
      <c r="Q227" s="3">
        <v>11100000</v>
      </c>
      <c r="R227" s="82">
        <f t="shared" si="134"/>
        <v>0.25163687842859672</v>
      </c>
      <c r="S227" s="82">
        <f t="shared" si="135"/>
        <v>1.7483631215714033</v>
      </c>
      <c r="T227"/>
      <c r="U227" s="8">
        <f t="shared" si="136"/>
        <v>97.14441863642574</v>
      </c>
      <c r="V227" s="8">
        <f t="shared" si="137"/>
        <v>30.798004987531172</v>
      </c>
      <c r="W227" s="1">
        <f t="shared" si="138"/>
        <v>731900</v>
      </c>
      <c r="X227" s="1">
        <f t="shared" si="139"/>
        <v>16040000</v>
      </c>
    </row>
    <row r="228" spans="1:24" x14ac:dyDescent="0.25">
      <c r="A228" t="s">
        <v>252</v>
      </c>
      <c r="B228" t="s">
        <v>251</v>
      </c>
      <c r="C228" s="306" t="s">
        <v>374</v>
      </c>
      <c r="D228" t="s">
        <v>372</v>
      </c>
      <c r="E228" s="18" t="s">
        <v>24</v>
      </c>
      <c r="F228" s="306" t="s">
        <v>12</v>
      </c>
      <c r="G228" s="306">
        <v>41.93</v>
      </c>
      <c r="H228" s="3">
        <v>711000</v>
      </c>
      <c r="I228" s="3">
        <v>20900</v>
      </c>
      <c r="J228" s="3">
        <v>2790000</v>
      </c>
      <c r="K228" s="3">
        <v>6290000</v>
      </c>
      <c r="L228" s="17">
        <f t="shared" si="132"/>
        <v>0.40616966580976865</v>
      </c>
      <c r="M228" s="17">
        <f t="shared" si="133"/>
        <v>1.5938303341902313</v>
      </c>
      <c r="N228" s="3">
        <v>711000</v>
      </c>
      <c r="O228" s="3">
        <v>20900</v>
      </c>
      <c r="P228" s="3">
        <v>12200000</v>
      </c>
      <c r="Q228" s="3">
        <v>27400000</v>
      </c>
      <c r="R228" s="82">
        <f t="shared" si="134"/>
        <v>0.11013864146851522</v>
      </c>
      <c r="S228" s="82">
        <f t="shared" si="135"/>
        <v>1.8898613585314847</v>
      </c>
      <c r="T228"/>
      <c r="U228" s="8">
        <f t="shared" si="136"/>
        <v>97.14441863642574</v>
      </c>
      <c r="V228" s="8">
        <f t="shared" si="137"/>
        <v>30.80808080808081</v>
      </c>
      <c r="W228" s="1">
        <f t="shared" si="138"/>
        <v>731900</v>
      </c>
      <c r="X228" s="1">
        <f t="shared" si="139"/>
        <v>39600000</v>
      </c>
    </row>
    <row r="229" spans="1:24" x14ac:dyDescent="0.25">
      <c r="A229" t="s">
        <v>37</v>
      </c>
      <c r="B229" t="s">
        <v>38</v>
      </c>
      <c r="C229" s="306" t="s">
        <v>42</v>
      </c>
      <c r="D229" t="s">
        <v>23</v>
      </c>
      <c r="E229" s="18" t="s">
        <v>24</v>
      </c>
      <c r="F229" s="306" t="s">
        <v>12</v>
      </c>
      <c r="G229" s="306">
        <v>89.9</v>
      </c>
      <c r="H229" s="3">
        <v>0</v>
      </c>
      <c r="I229" s="3">
        <v>5520000</v>
      </c>
      <c r="J229" s="3">
        <v>422000</v>
      </c>
      <c r="K229" s="3">
        <v>9450000</v>
      </c>
      <c r="L229" s="17">
        <f t="shared" si="132"/>
        <v>0</v>
      </c>
      <c r="M229" s="17">
        <f t="shared" si="133"/>
        <v>2</v>
      </c>
      <c r="N229" s="3">
        <v>0</v>
      </c>
      <c r="O229" s="3">
        <v>5520000</v>
      </c>
      <c r="P229" s="3">
        <v>77000</v>
      </c>
      <c r="Q229" s="3">
        <v>1730000</v>
      </c>
      <c r="R229" s="82">
        <f t="shared" si="134"/>
        <v>0</v>
      </c>
      <c r="S229" s="82">
        <f t="shared" si="135"/>
        <v>2</v>
      </c>
      <c r="T229"/>
      <c r="U229" s="8">
        <f t="shared" si="136"/>
        <v>0</v>
      </c>
      <c r="V229" s="8">
        <f t="shared" si="137"/>
        <v>4.2612064194798007</v>
      </c>
      <c r="W229" s="1">
        <f t="shared" si="138"/>
        <v>5520000</v>
      </c>
      <c r="X229" s="1">
        <f t="shared" si="139"/>
        <v>1807000</v>
      </c>
    </row>
    <row r="230" spans="1:24" x14ac:dyDescent="0.25">
      <c r="A230" t="s">
        <v>37</v>
      </c>
      <c r="B230" t="s">
        <v>38</v>
      </c>
      <c r="C230" s="306" t="s">
        <v>373</v>
      </c>
      <c r="D230" t="s">
        <v>372</v>
      </c>
      <c r="E230" s="18" t="s">
        <v>24</v>
      </c>
      <c r="F230" s="306" t="s">
        <v>12</v>
      </c>
      <c r="G230" s="306">
        <v>41.93</v>
      </c>
      <c r="H230" s="3">
        <v>711000</v>
      </c>
      <c r="I230" s="3">
        <v>20900</v>
      </c>
      <c r="J230" s="3">
        <v>2790000</v>
      </c>
      <c r="K230" s="3">
        <v>6290000</v>
      </c>
      <c r="L230" s="17">
        <f t="shared" si="132"/>
        <v>0.40616966580976865</v>
      </c>
      <c r="M230" s="17">
        <f t="shared" si="133"/>
        <v>1.5938303341902313</v>
      </c>
      <c r="N230" s="3">
        <v>711000</v>
      </c>
      <c r="O230" s="3">
        <v>20900</v>
      </c>
      <c r="P230" s="3">
        <v>510000</v>
      </c>
      <c r="Q230" s="3">
        <v>1150000</v>
      </c>
      <c r="R230" s="82">
        <f t="shared" si="134"/>
        <v>1.1646191646191646</v>
      </c>
      <c r="S230" s="82">
        <f t="shared" si="135"/>
        <v>0.83538083538083541</v>
      </c>
      <c r="T230"/>
      <c r="U230" s="8">
        <f t="shared" si="136"/>
        <v>97.14441863642574</v>
      </c>
      <c r="V230" s="8">
        <f t="shared" si="137"/>
        <v>30.722891566265059</v>
      </c>
      <c r="W230" s="1">
        <f t="shared" si="138"/>
        <v>731900</v>
      </c>
      <c r="X230" s="1">
        <f t="shared" si="139"/>
        <v>1660000</v>
      </c>
    </row>
    <row r="231" spans="1:24" x14ac:dyDescent="0.25">
      <c r="A231" t="s">
        <v>303</v>
      </c>
      <c r="B231" t="s">
        <v>302</v>
      </c>
      <c r="C231" s="306" t="s">
        <v>371</v>
      </c>
      <c r="D231" t="s">
        <v>370</v>
      </c>
      <c r="E231" s="18" t="s">
        <v>24</v>
      </c>
      <c r="F231" s="306" t="s">
        <v>12</v>
      </c>
      <c r="G231" s="306">
        <v>74.77</v>
      </c>
      <c r="H231" s="3">
        <v>35100</v>
      </c>
      <c r="I231" s="3">
        <v>5040000</v>
      </c>
      <c r="J231" s="3">
        <v>55700</v>
      </c>
      <c r="K231" s="3">
        <v>8990000</v>
      </c>
      <c r="L231" s="17">
        <f t="shared" si="132"/>
        <v>0.77312775330396477</v>
      </c>
      <c r="M231" s="17">
        <f t="shared" si="133"/>
        <v>1.2268722466960353</v>
      </c>
      <c r="N231" s="3">
        <v>35100</v>
      </c>
      <c r="O231" s="3">
        <v>5040000</v>
      </c>
      <c r="P231" s="3">
        <v>66200</v>
      </c>
      <c r="Q231" s="3">
        <v>10700000</v>
      </c>
      <c r="R231" s="82">
        <f t="shared" si="134"/>
        <v>0.69299111549851922</v>
      </c>
      <c r="S231" s="82">
        <f t="shared" si="135"/>
        <v>1.3070088845014807</v>
      </c>
      <c r="T231"/>
      <c r="U231" s="8">
        <f t="shared" si="136"/>
        <v>0.69161198794112433</v>
      </c>
      <c r="V231" s="8">
        <f t="shared" si="137"/>
        <v>0.61488733257788264</v>
      </c>
      <c r="W231" s="1">
        <f t="shared" si="138"/>
        <v>5075100</v>
      </c>
      <c r="X231" s="1">
        <f t="shared" si="139"/>
        <v>10766200</v>
      </c>
    </row>
    <row r="232" spans="1:24" ht="15.75" x14ac:dyDescent="0.25">
      <c r="A232"/>
      <c r="B232"/>
      <c r="C232" s="306"/>
      <c r="D232"/>
      <c r="E232"/>
      <c r="F232" s="306"/>
      <c r="G232" s="306"/>
      <c r="H232" s="13">
        <f>SUM(H226:H231)</f>
        <v>2168100</v>
      </c>
      <c r="I232" s="13">
        <f>SUM(I226:I231)</f>
        <v>16142700</v>
      </c>
      <c r="J232" s="13">
        <f>SUM(J226:J231)</f>
        <v>9269700</v>
      </c>
      <c r="K232" s="13">
        <f>SUM(K226:K231)</f>
        <v>46760000</v>
      </c>
      <c r="L232" s="24">
        <f t="shared" si="132"/>
        <v>0.3791113675706867</v>
      </c>
      <c r="M232" s="24">
        <f t="shared" si="133"/>
        <v>1.6208886324293132</v>
      </c>
      <c r="N232" s="23">
        <f>SUM(N226:N231)</f>
        <v>2168100</v>
      </c>
      <c r="O232" s="23">
        <f>SUM(O226:O231)</f>
        <v>16142700</v>
      </c>
      <c r="P232" s="23">
        <f>SUM(P226:P231)</f>
        <v>18539200</v>
      </c>
      <c r="Q232" s="23">
        <f>SUM(Q226:Q231)</f>
        <v>68780000</v>
      </c>
      <c r="R232" s="81">
        <f t="shared" si="134"/>
        <v>0.20940441293650067</v>
      </c>
      <c r="S232" s="81">
        <f t="shared" si="135"/>
        <v>1.7905955870634993</v>
      </c>
      <c r="T232" s="102">
        <f>S232/R232</f>
        <v>8.5508970988423041</v>
      </c>
      <c r="U232" s="24">
        <f t="shared" si="136"/>
        <v>11.840553116193721</v>
      </c>
      <c r="V232" s="24">
        <f t="shared" si="137"/>
        <v>21.231527544915664</v>
      </c>
      <c r="W232" s="16">
        <f t="shared" si="138"/>
        <v>18310800</v>
      </c>
      <c r="X232" s="16">
        <f t="shared" si="139"/>
        <v>87319200</v>
      </c>
    </row>
    <row r="233" spans="1:24" x14ac:dyDescent="0.25">
      <c r="A233" t="s">
        <v>105</v>
      </c>
      <c r="B233" t="s">
        <v>106</v>
      </c>
      <c r="C233" s="306" t="s">
        <v>247</v>
      </c>
      <c r="D233" t="s">
        <v>246</v>
      </c>
      <c r="E233" s="18" t="s">
        <v>369</v>
      </c>
      <c r="F233" s="306" t="s">
        <v>12</v>
      </c>
      <c r="G233" s="306">
        <v>1000</v>
      </c>
      <c r="H233" s="3">
        <v>1790</v>
      </c>
      <c r="I233" s="3">
        <v>1560000</v>
      </c>
      <c r="J233" s="3">
        <v>12100</v>
      </c>
      <c r="K233" s="3">
        <v>2780000</v>
      </c>
      <c r="L233" s="17">
        <f t="shared" si="132"/>
        <v>0.25773938084953202</v>
      </c>
      <c r="M233" s="17">
        <f t="shared" si="133"/>
        <v>1.7422606191504679</v>
      </c>
      <c r="N233" s="3">
        <v>1790</v>
      </c>
      <c r="O233" s="3">
        <v>1560000</v>
      </c>
      <c r="P233" s="3">
        <v>3100000</v>
      </c>
      <c r="Q233" s="3">
        <v>711000000</v>
      </c>
      <c r="R233" s="82">
        <f t="shared" si="134"/>
        <v>1.1541722682709016E-3</v>
      </c>
      <c r="S233" s="82">
        <f t="shared" si="135"/>
        <v>1.9988458277317291</v>
      </c>
      <c r="T233"/>
      <c r="U233" s="8">
        <f t="shared" si="136"/>
        <v>0.11461207972902887</v>
      </c>
      <c r="V233" s="8">
        <f t="shared" si="137"/>
        <v>0.43411286934602999</v>
      </c>
      <c r="W233" s="1">
        <f t="shared" si="138"/>
        <v>1561790</v>
      </c>
      <c r="X233" s="1">
        <f t="shared" si="139"/>
        <v>714100000</v>
      </c>
    </row>
    <row r="234" spans="1:24" x14ac:dyDescent="0.25">
      <c r="A234" t="s">
        <v>249</v>
      </c>
      <c r="B234" t="s">
        <v>248</v>
      </c>
      <c r="C234" s="306" t="s">
        <v>247</v>
      </c>
      <c r="D234" t="s">
        <v>246</v>
      </c>
      <c r="E234" s="18" t="s">
        <v>369</v>
      </c>
      <c r="F234" s="306" t="s">
        <v>12</v>
      </c>
      <c r="G234" s="306">
        <v>1000</v>
      </c>
      <c r="H234" s="3">
        <v>1790</v>
      </c>
      <c r="I234" s="3">
        <v>1560000</v>
      </c>
      <c r="J234" s="3">
        <v>12100</v>
      </c>
      <c r="K234" s="3">
        <v>2780000</v>
      </c>
      <c r="L234" s="17">
        <f t="shared" si="132"/>
        <v>0.25773938084953202</v>
      </c>
      <c r="M234" s="17">
        <f t="shared" si="133"/>
        <v>1.7422606191504679</v>
      </c>
      <c r="N234" s="3">
        <v>1790</v>
      </c>
      <c r="O234" s="3">
        <v>1560000</v>
      </c>
      <c r="P234" s="3">
        <v>18400</v>
      </c>
      <c r="Q234" s="3">
        <v>4220000</v>
      </c>
      <c r="R234" s="82">
        <f t="shared" si="134"/>
        <v>0.17731550272412086</v>
      </c>
      <c r="S234" s="82">
        <f t="shared" si="135"/>
        <v>1.8226844972758791</v>
      </c>
      <c r="T234"/>
      <c r="U234" s="8">
        <f t="shared" si="136"/>
        <v>0.11461207972902887</v>
      </c>
      <c r="V234" s="8">
        <f t="shared" si="137"/>
        <v>0.43412608531521329</v>
      </c>
      <c r="W234" s="1">
        <f t="shared" si="138"/>
        <v>1561790</v>
      </c>
      <c r="X234" s="1">
        <f t="shared" si="139"/>
        <v>4238400</v>
      </c>
    </row>
    <row r="235" spans="1:24" ht="15.75" x14ac:dyDescent="0.25">
      <c r="A235"/>
      <c r="B235"/>
      <c r="C235" s="306"/>
      <c r="D235"/>
      <c r="E235"/>
      <c r="F235" s="306"/>
      <c r="G235" s="306"/>
      <c r="H235" s="13">
        <f>SUM(H233:H234)</f>
        <v>3580</v>
      </c>
      <c r="I235" s="13">
        <f>SUM(I233:I234)</f>
        <v>3120000</v>
      </c>
      <c r="J235" s="13">
        <f>SUM(J233:J234)</f>
        <v>24200</v>
      </c>
      <c r="K235" s="13">
        <f>SUM(K233:K234)</f>
        <v>5560000</v>
      </c>
      <c r="L235" s="24">
        <f t="shared" si="132"/>
        <v>0.25773938084953202</v>
      </c>
      <c r="M235" s="24">
        <f t="shared" si="133"/>
        <v>1.7422606191504679</v>
      </c>
      <c r="N235" s="23">
        <f>SUM(N233:N234)</f>
        <v>3580</v>
      </c>
      <c r="O235" s="23">
        <f>SUM(O233:O234)</f>
        <v>3120000</v>
      </c>
      <c r="P235" s="23">
        <f>SUM(P233:P234)</f>
        <v>3118400</v>
      </c>
      <c r="Q235" s="23">
        <f>SUM(Q233:Q234)</f>
        <v>715220000</v>
      </c>
      <c r="R235" s="81">
        <f t="shared" si="134"/>
        <v>2.2934163575679535E-3</v>
      </c>
      <c r="S235" s="81">
        <f t="shared" si="135"/>
        <v>1.9977065836424321</v>
      </c>
      <c r="T235" s="80">
        <f>S235/R235</f>
        <v>871.06145251396663</v>
      </c>
      <c r="U235" s="24">
        <f t="shared" si="136"/>
        <v>0.11461207972902887</v>
      </c>
      <c r="V235" s="24">
        <f t="shared" si="137"/>
        <v>0.43411294732399103</v>
      </c>
      <c r="W235" s="16">
        <f t="shared" si="138"/>
        <v>3123580</v>
      </c>
      <c r="X235" s="16">
        <f t="shared" si="139"/>
        <v>718338400</v>
      </c>
    </row>
    <row r="236" spans="1:24" ht="15.75" x14ac:dyDescent="0.25">
      <c r="A236" t="s">
        <v>109</v>
      </c>
      <c r="B236" t="s">
        <v>110</v>
      </c>
      <c r="C236" s="306" t="s">
        <v>368</v>
      </c>
      <c r="D236" t="s">
        <v>367</v>
      </c>
      <c r="E236" t="s">
        <v>366</v>
      </c>
      <c r="F236" s="306">
        <v>1000</v>
      </c>
      <c r="G236" s="306" t="s">
        <v>12</v>
      </c>
      <c r="H236" s="13">
        <v>163000</v>
      </c>
      <c r="I236" s="13">
        <v>176000</v>
      </c>
      <c r="J236" s="13">
        <v>66100</v>
      </c>
      <c r="K236" s="13">
        <v>299000</v>
      </c>
      <c r="L236" s="14">
        <f t="shared" si="132"/>
        <v>1.4229594063727631</v>
      </c>
      <c r="M236" s="14">
        <f t="shared" si="133"/>
        <v>0.57704059362723703</v>
      </c>
      <c r="N236" s="13">
        <v>163000</v>
      </c>
      <c r="O236" s="13">
        <v>176000</v>
      </c>
      <c r="P236" s="13">
        <v>21600</v>
      </c>
      <c r="Q236" s="13">
        <v>97700</v>
      </c>
      <c r="R236" s="88">
        <f t="shared" si="134"/>
        <v>1.7659804983748646</v>
      </c>
      <c r="S236" s="88">
        <f t="shared" si="135"/>
        <v>0.23401950162513543</v>
      </c>
      <c r="T236" s="101">
        <f>S236/R236</f>
        <v>0.1325153374233129</v>
      </c>
      <c r="U236" s="14">
        <f t="shared" si="136"/>
        <v>48.08259587020649</v>
      </c>
      <c r="V236" s="14">
        <f t="shared" si="137"/>
        <v>18.105616093880972</v>
      </c>
      <c r="W236" s="1">
        <f t="shared" si="138"/>
        <v>339000</v>
      </c>
      <c r="X236" s="1">
        <f t="shared" si="139"/>
        <v>119300</v>
      </c>
    </row>
    <row r="237" spans="1:24" x14ac:dyDescent="0.25">
      <c r="A237"/>
      <c r="B237"/>
      <c r="C237" s="306"/>
      <c r="D237"/>
      <c r="E237"/>
      <c r="F237" s="306"/>
      <c r="G237" s="306"/>
      <c r="H237" s="3"/>
      <c r="I237" s="3"/>
      <c r="J237" s="3"/>
      <c r="K237" s="3"/>
      <c r="L237" s="17"/>
      <c r="M237" s="17"/>
      <c r="N237" s="3"/>
      <c r="O237" s="3"/>
      <c r="P237" s="3"/>
      <c r="Q237" s="3"/>
      <c r="R237" s="88"/>
      <c r="S237" s="82"/>
      <c r="T237"/>
      <c r="U237" s="8"/>
      <c r="V237" s="8"/>
      <c r="W237" s="1"/>
      <c r="X237" s="1"/>
    </row>
    <row r="238" spans="1:24" x14ac:dyDescent="0.25">
      <c r="A238" t="s">
        <v>105</v>
      </c>
      <c r="B238" t="s">
        <v>106</v>
      </c>
      <c r="C238" s="306" t="s">
        <v>247</v>
      </c>
      <c r="D238" t="s">
        <v>246</v>
      </c>
      <c r="E238" t="s">
        <v>227</v>
      </c>
      <c r="F238" s="306" t="s">
        <v>12</v>
      </c>
      <c r="G238" s="306">
        <v>1000</v>
      </c>
      <c r="H238" s="3">
        <v>0</v>
      </c>
      <c r="I238" s="3">
        <v>1560000</v>
      </c>
      <c r="J238" s="3">
        <v>2250</v>
      </c>
      <c r="K238" s="3">
        <v>2790000</v>
      </c>
      <c r="L238" s="17">
        <f t="shared" ref="L238:L301" si="140">H238/AVERAGE(H238,J238)</f>
        <v>0</v>
      </c>
      <c r="M238" s="17">
        <f t="shared" ref="M238:M301" si="141">J238/AVERAGE(H238,J238)</f>
        <v>2</v>
      </c>
      <c r="N238" s="3">
        <v>0</v>
      </c>
      <c r="O238" s="3">
        <v>1560000</v>
      </c>
      <c r="P238" s="3">
        <v>577000</v>
      </c>
      <c r="Q238" s="3">
        <v>714000000</v>
      </c>
      <c r="R238" s="82">
        <f t="shared" ref="R238:R301" si="142">N238/AVERAGE(N238,P238)</f>
        <v>0</v>
      </c>
      <c r="S238" s="82">
        <f t="shared" ref="S238:S301" si="143">P238/AVERAGE(P238,N238)</f>
        <v>2</v>
      </c>
      <c r="T238"/>
      <c r="U238" s="8">
        <f t="shared" ref="U238:U299" si="144">N238*100/(O238+N238)</f>
        <v>0</v>
      </c>
      <c r="V238" s="8">
        <f t="shared" ref="V238:V282" si="145">P238*100/(Q238+P238)</f>
        <v>8.0747071344305796E-2</v>
      </c>
      <c r="W238" s="1">
        <f t="shared" ref="W238:W301" si="146">N238+O238</f>
        <v>1560000</v>
      </c>
      <c r="X238" s="1">
        <f t="shared" ref="X238:X301" si="147">P238+Q238</f>
        <v>714577000</v>
      </c>
    </row>
    <row r="239" spans="1:24" x14ac:dyDescent="0.25">
      <c r="A239" t="s">
        <v>118</v>
      </c>
      <c r="B239" t="s">
        <v>119</v>
      </c>
      <c r="C239" s="306" t="s">
        <v>124</v>
      </c>
      <c r="D239" t="s">
        <v>125</v>
      </c>
      <c r="E239" t="s">
        <v>227</v>
      </c>
      <c r="F239" s="306">
        <v>1000</v>
      </c>
      <c r="G239" s="306" t="s">
        <v>12</v>
      </c>
      <c r="H239" s="3">
        <v>1580</v>
      </c>
      <c r="I239" s="3">
        <v>9080000</v>
      </c>
      <c r="J239" s="3">
        <v>0</v>
      </c>
      <c r="K239" s="3">
        <v>13100000</v>
      </c>
      <c r="L239" s="17">
        <f t="shared" si="140"/>
        <v>2</v>
      </c>
      <c r="M239" s="17">
        <f t="shared" si="141"/>
        <v>0</v>
      </c>
      <c r="N239" s="3">
        <v>1580</v>
      </c>
      <c r="O239" s="3">
        <v>9080000</v>
      </c>
      <c r="P239" s="3">
        <v>0</v>
      </c>
      <c r="Q239" s="3">
        <v>10300000</v>
      </c>
      <c r="R239" s="82">
        <f t="shared" si="142"/>
        <v>2</v>
      </c>
      <c r="S239" s="82">
        <f t="shared" si="143"/>
        <v>0</v>
      </c>
      <c r="T239"/>
      <c r="U239" s="8">
        <f t="shared" si="144"/>
        <v>1.7397853677443793E-2</v>
      </c>
      <c r="V239" s="8">
        <f t="shared" si="145"/>
        <v>0</v>
      </c>
      <c r="W239" s="1">
        <f t="shared" si="146"/>
        <v>9081580</v>
      </c>
      <c r="X239" s="1">
        <f t="shared" si="147"/>
        <v>10300000</v>
      </c>
    </row>
    <row r="240" spans="1:24" x14ac:dyDescent="0.25">
      <c r="A240" t="s">
        <v>249</v>
      </c>
      <c r="B240" t="s">
        <v>248</v>
      </c>
      <c r="C240" s="306" t="s">
        <v>247</v>
      </c>
      <c r="D240" t="s">
        <v>246</v>
      </c>
      <c r="E240" t="s">
        <v>227</v>
      </c>
      <c r="F240" s="306" t="s">
        <v>12</v>
      </c>
      <c r="G240" s="306">
        <v>1000</v>
      </c>
      <c r="H240" s="3">
        <v>0</v>
      </c>
      <c r="I240" s="3">
        <v>1560000</v>
      </c>
      <c r="J240" s="3">
        <v>2250</v>
      </c>
      <c r="K240" s="3">
        <v>2790000</v>
      </c>
      <c r="L240" s="17">
        <f t="shared" si="140"/>
        <v>0</v>
      </c>
      <c r="M240" s="17">
        <f t="shared" si="141"/>
        <v>2</v>
      </c>
      <c r="N240" s="3">
        <v>0</v>
      </c>
      <c r="O240" s="3">
        <v>1560000</v>
      </c>
      <c r="P240" s="3">
        <v>3420</v>
      </c>
      <c r="Q240" s="3">
        <v>4230000</v>
      </c>
      <c r="R240" s="82">
        <f t="shared" si="142"/>
        <v>0</v>
      </c>
      <c r="S240" s="82">
        <f t="shared" si="143"/>
        <v>2</v>
      </c>
      <c r="T240"/>
      <c r="U240" s="8">
        <f t="shared" si="144"/>
        <v>0</v>
      </c>
      <c r="V240" s="8">
        <f t="shared" si="145"/>
        <v>8.0785747693354309E-2</v>
      </c>
      <c r="W240" s="1">
        <f t="shared" si="146"/>
        <v>1560000</v>
      </c>
      <c r="X240" s="1">
        <f t="shared" si="147"/>
        <v>4233420</v>
      </c>
    </row>
    <row r="241" spans="1:24" x14ac:dyDescent="0.25">
      <c r="A241" t="s">
        <v>365</v>
      </c>
      <c r="B241" t="s">
        <v>364</v>
      </c>
      <c r="C241" s="306" t="s">
        <v>363</v>
      </c>
      <c r="D241" t="s">
        <v>362</v>
      </c>
      <c r="E241" t="s">
        <v>227</v>
      </c>
      <c r="F241" s="306" t="s">
        <v>12</v>
      </c>
      <c r="G241" s="306">
        <v>1000</v>
      </c>
      <c r="H241" s="3">
        <v>14200</v>
      </c>
      <c r="I241" s="3">
        <v>0</v>
      </c>
      <c r="J241" s="3">
        <v>19200</v>
      </c>
      <c r="K241" s="3">
        <v>0</v>
      </c>
      <c r="L241" s="17">
        <f t="shared" si="140"/>
        <v>0.85029940119760483</v>
      </c>
      <c r="M241" s="17">
        <f t="shared" si="141"/>
        <v>1.1497005988023952</v>
      </c>
      <c r="N241" s="3">
        <v>14200</v>
      </c>
      <c r="O241" s="3">
        <v>0</v>
      </c>
      <c r="P241" s="3">
        <v>48200</v>
      </c>
      <c r="Q241" s="3">
        <v>0</v>
      </c>
      <c r="R241" s="82">
        <f t="shared" si="142"/>
        <v>0.45512820512820512</v>
      </c>
      <c r="S241" s="82">
        <f t="shared" si="143"/>
        <v>1.5448717948717949</v>
      </c>
      <c r="T241"/>
      <c r="U241" s="8">
        <f t="shared" si="144"/>
        <v>100</v>
      </c>
      <c r="V241" s="8">
        <f t="shared" si="145"/>
        <v>100</v>
      </c>
      <c r="W241" s="1">
        <f t="shared" si="146"/>
        <v>14200</v>
      </c>
      <c r="X241" s="1">
        <f t="shared" si="147"/>
        <v>48200</v>
      </c>
    </row>
    <row r="242" spans="1:24" ht="15.75" x14ac:dyDescent="0.25">
      <c r="A242" s="94"/>
      <c r="B242" s="94"/>
      <c r="C242" s="100"/>
      <c r="D242" s="94"/>
      <c r="E242" s="94"/>
      <c r="F242" s="100"/>
      <c r="G242" s="100"/>
      <c r="H242" s="99">
        <f>SUM(H238:H241)</f>
        <v>15780</v>
      </c>
      <c r="I242" s="99">
        <f>SUM(I238:I241)</f>
        <v>12200000</v>
      </c>
      <c r="J242" s="99">
        <f>SUM(J238:J241)</f>
        <v>23700</v>
      </c>
      <c r="K242" s="99">
        <f>SUM(K238:K241)</f>
        <v>18680000</v>
      </c>
      <c r="L242" s="96">
        <f t="shared" si="140"/>
        <v>0.79939209726443772</v>
      </c>
      <c r="M242" s="96">
        <f t="shared" si="141"/>
        <v>1.2006079027355623</v>
      </c>
      <c r="N242" s="99">
        <f>SUM(N238:N241)</f>
        <v>15780</v>
      </c>
      <c r="O242" s="99">
        <f>SUM(O238:O241)</f>
        <v>12200000</v>
      </c>
      <c r="P242" s="99">
        <f>SUM(P238:P241)</f>
        <v>628620</v>
      </c>
      <c r="Q242" s="99">
        <f>SUM(Q238:Q241)</f>
        <v>728530000</v>
      </c>
      <c r="R242" s="98">
        <f t="shared" si="142"/>
        <v>4.8975791433891989E-2</v>
      </c>
      <c r="S242" s="98">
        <f t="shared" si="143"/>
        <v>1.951024208566108</v>
      </c>
      <c r="T242" s="97">
        <f>S242/R242</f>
        <v>39.836501901140686</v>
      </c>
      <c r="U242" s="96">
        <f t="shared" si="144"/>
        <v>0.12917717902581743</v>
      </c>
      <c r="V242" s="96">
        <f t="shared" si="145"/>
        <v>8.6211694240136666E-2</v>
      </c>
      <c r="W242" s="95">
        <f t="shared" si="146"/>
        <v>12215780</v>
      </c>
      <c r="X242" s="95">
        <f t="shared" si="147"/>
        <v>729158620</v>
      </c>
    </row>
    <row r="243" spans="1:24" x14ac:dyDescent="0.25">
      <c r="A243" t="s">
        <v>253</v>
      </c>
      <c r="B243" t="s">
        <v>38</v>
      </c>
      <c r="C243" s="306" t="s">
        <v>358</v>
      </c>
      <c r="D243" t="s">
        <v>357</v>
      </c>
      <c r="E243" t="s">
        <v>63</v>
      </c>
      <c r="F243" s="306" t="s">
        <v>12</v>
      </c>
      <c r="G243" s="306">
        <v>1000</v>
      </c>
      <c r="H243" s="3">
        <v>67400</v>
      </c>
      <c r="I243" s="3">
        <v>4170000</v>
      </c>
      <c r="J243" s="3">
        <v>23600</v>
      </c>
      <c r="K243" s="3">
        <v>3020000</v>
      </c>
      <c r="L243" s="17">
        <f t="shared" si="140"/>
        <v>1.4813186813186814</v>
      </c>
      <c r="M243" s="17">
        <f t="shared" si="141"/>
        <v>0.51868131868131873</v>
      </c>
      <c r="N243" s="3">
        <v>67400</v>
      </c>
      <c r="O243" s="3">
        <v>4170000</v>
      </c>
      <c r="P243" s="3">
        <v>41700</v>
      </c>
      <c r="Q243" s="3">
        <v>5340000</v>
      </c>
      <c r="R243" s="82">
        <f t="shared" si="142"/>
        <v>1.2355637030247479</v>
      </c>
      <c r="S243" s="82">
        <f t="shared" si="143"/>
        <v>0.76443629697525206</v>
      </c>
      <c r="T243"/>
      <c r="U243" s="8">
        <f t="shared" si="144"/>
        <v>1.5905980082125832</v>
      </c>
      <c r="V243" s="8">
        <f t="shared" si="145"/>
        <v>0.77484809632643958</v>
      </c>
      <c r="W243" s="1">
        <f t="shared" si="146"/>
        <v>4237400</v>
      </c>
      <c r="X243" s="1">
        <f t="shared" si="147"/>
        <v>5381700</v>
      </c>
    </row>
    <row r="244" spans="1:24" x14ac:dyDescent="0.25">
      <c r="A244" t="s">
        <v>253</v>
      </c>
      <c r="B244" t="s">
        <v>38</v>
      </c>
      <c r="C244" s="306" t="s">
        <v>356</v>
      </c>
      <c r="D244" t="s">
        <v>355</v>
      </c>
      <c r="E244" t="s">
        <v>63</v>
      </c>
      <c r="F244" s="306" t="s">
        <v>12</v>
      </c>
      <c r="G244" s="306">
        <v>1000</v>
      </c>
      <c r="H244" s="3">
        <v>0</v>
      </c>
      <c r="I244" s="3">
        <v>8620000</v>
      </c>
      <c r="J244" s="3">
        <v>330000</v>
      </c>
      <c r="K244" s="3">
        <v>9850000</v>
      </c>
      <c r="L244" s="17">
        <f t="shared" si="140"/>
        <v>0</v>
      </c>
      <c r="M244" s="17">
        <f t="shared" si="141"/>
        <v>2</v>
      </c>
      <c r="N244" s="3">
        <v>0</v>
      </c>
      <c r="O244" s="3">
        <v>8620000</v>
      </c>
      <c r="P244" s="3">
        <v>583000</v>
      </c>
      <c r="Q244" s="3">
        <v>17400000</v>
      </c>
      <c r="R244" s="82">
        <f t="shared" si="142"/>
        <v>0</v>
      </c>
      <c r="S244" s="82">
        <f t="shared" si="143"/>
        <v>2</v>
      </c>
      <c r="T244"/>
      <c r="U244" s="8">
        <f t="shared" si="144"/>
        <v>0</v>
      </c>
      <c r="V244" s="8">
        <f t="shared" si="145"/>
        <v>3.2419507312461771</v>
      </c>
      <c r="W244" s="1">
        <f t="shared" si="146"/>
        <v>8620000</v>
      </c>
      <c r="X244" s="1">
        <f t="shared" si="147"/>
        <v>17983000</v>
      </c>
    </row>
    <row r="245" spans="1:24" x14ac:dyDescent="0.25">
      <c r="A245" t="s">
        <v>252</v>
      </c>
      <c r="B245" t="s">
        <v>251</v>
      </c>
      <c r="C245" s="306" t="s">
        <v>361</v>
      </c>
      <c r="D245" t="s">
        <v>355</v>
      </c>
      <c r="E245" t="s">
        <v>63</v>
      </c>
      <c r="F245" s="306" t="s">
        <v>12</v>
      </c>
      <c r="G245" s="306">
        <v>1000</v>
      </c>
      <c r="H245" s="3">
        <v>0</v>
      </c>
      <c r="I245" s="3">
        <v>8620000</v>
      </c>
      <c r="J245" s="3">
        <v>330000</v>
      </c>
      <c r="K245" s="3">
        <v>9850000</v>
      </c>
      <c r="L245" s="17">
        <f t="shared" si="140"/>
        <v>0</v>
      </c>
      <c r="M245" s="17">
        <f t="shared" si="141"/>
        <v>2</v>
      </c>
      <c r="N245" s="3">
        <v>0</v>
      </c>
      <c r="O245" s="3">
        <v>8620000</v>
      </c>
      <c r="P245" s="3">
        <v>1440000</v>
      </c>
      <c r="Q245" s="3">
        <v>43000000</v>
      </c>
      <c r="R245" s="82">
        <f t="shared" si="142"/>
        <v>0</v>
      </c>
      <c r="S245" s="82">
        <f t="shared" si="143"/>
        <v>2</v>
      </c>
      <c r="T245"/>
      <c r="U245" s="8">
        <f t="shared" si="144"/>
        <v>0</v>
      </c>
      <c r="V245" s="8">
        <f t="shared" si="145"/>
        <v>3.2403240324032403</v>
      </c>
      <c r="W245" s="1">
        <f t="shared" si="146"/>
        <v>8620000</v>
      </c>
      <c r="X245" s="1">
        <f t="shared" si="147"/>
        <v>44440000</v>
      </c>
    </row>
    <row r="246" spans="1:24" x14ac:dyDescent="0.25">
      <c r="A246" t="s">
        <v>37</v>
      </c>
      <c r="B246" t="s">
        <v>38</v>
      </c>
      <c r="C246" s="306" t="s">
        <v>360</v>
      </c>
      <c r="D246" t="s">
        <v>359</v>
      </c>
      <c r="E246" t="s">
        <v>63</v>
      </c>
      <c r="F246" s="306">
        <v>58.09</v>
      </c>
      <c r="G246" s="306">
        <v>164.65</v>
      </c>
      <c r="H246" s="3">
        <v>74900</v>
      </c>
      <c r="I246" s="3">
        <v>3340000</v>
      </c>
      <c r="J246" s="3">
        <v>173000</v>
      </c>
      <c r="K246" s="3">
        <v>2990000</v>
      </c>
      <c r="L246" s="17">
        <f t="shared" si="140"/>
        <v>0.60427591770875355</v>
      </c>
      <c r="M246" s="17">
        <f t="shared" si="141"/>
        <v>1.3957240822912464</v>
      </c>
      <c r="N246" s="3">
        <v>74900</v>
      </c>
      <c r="O246" s="3">
        <v>3340000</v>
      </c>
      <c r="P246" s="3">
        <v>31700</v>
      </c>
      <c r="Q246" s="3">
        <v>547000</v>
      </c>
      <c r="R246" s="82">
        <f t="shared" si="142"/>
        <v>1.4052532833020639</v>
      </c>
      <c r="S246" s="82">
        <f t="shared" si="143"/>
        <v>0.59474671669793622</v>
      </c>
      <c r="T246"/>
      <c r="U246" s="8">
        <f t="shared" si="144"/>
        <v>2.193329233652523</v>
      </c>
      <c r="V246" s="8">
        <f t="shared" si="145"/>
        <v>5.4777950578883701</v>
      </c>
      <c r="W246" s="1">
        <f t="shared" si="146"/>
        <v>3414900</v>
      </c>
      <c r="X246" s="1">
        <f t="shared" si="147"/>
        <v>578700</v>
      </c>
    </row>
    <row r="247" spans="1:24" x14ac:dyDescent="0.25">
      <c r="A247" t="s">
        <v>37</v>
      </c>
      <c r="B247" t="s">
        <v>38</v>
      </c>
      <c r="C247" s="306" t="s">
        <v>358</v>
      </c>
      <c r="D247" t="s">
        <v>357</v>
      </c>
      <c r="E247" t="s">
        <v>63</v>
      </c>
      <c r="F247" s="306" t="s">
        <v>12</v>
      </c>
      <c r="G247" s="306">
        <v>1000</v>
      </c>
      <c r="H247" s="3">
        <v>67400</v>
      </c>
      <c r="I247" s="3">
        <v>4170000</v>
      </c>
      <c r="J247" s="3">
        <v>23600</v>
      </c>
      <c r="K247" s="3">
        <v>3020000</v>
      </c>
      <c r="L247" s="17">
        <f t="shared" si="140"/>
        <v>1.4813186813186814</v>
      </c>
      <c r="M247" s="17">
        <f t="shared" si="141"/>
        <v>0.51868131868131873</v>
      </c>
      <c r="N247" s="3">
        <v>67400</v>
      </c>
      <c r="O247" s="3">
        <v>4170000</v>
      </c>
      <c r="P247" s="3">
        <v>4310</v>
      </c>
      <c r="Q247" s="3">
        <v>552000</v>
      </c>
      <c r="R247" s="82">
        <f t="shared" si="142"/>
        <v>1.8797936131641333</v>
      </c>
      <c r="S247" s="82">
        <f t="shared" si="143"/>
        <v>0.12020638683586668</v>
      </c>
      <c r="T247"/>
      <c r="U247" s="8">
        <f t="shared" si="144"/>
        <v>1.5905980082125832</v>
      </c>
      <c r="V247" s="8">
        <f t="shared" si="145"/>
        <v>0.77474789236217212</v>
      </c>
      <c r="W247" s="1">
        <f t="shared" si="146"/>
        <v>4237400</v>
      </c>
      <c r="X247" s="1">
        <f t="shared" si="147"/>
        <v>556310</v>
      </c>
    </row>
    <row r="248" spans="1:24" x14ac:dyDescent="0.25">
      <c r="A248" t="s">
        <v>37</v>
      </c>
      <c r="B248" t="s">
        <v>38</v>
      </c>
      <c r="C248" s="306" t="s">
        <v>356</v>
      </c>
      <c r="D248" t="s">
        <v>355</v>
      </c>
      <c r="E248" t="s">
        <v>63</v>
      </c>
      <c r="F248" s="306" t="s">
        <v>12</v>
      </c>
      <c r="G248" s="306">
        <v>1000</v>
      </c>
      <c r="H248" s="3">
        <v>0</v>
      </c>
      <c r="I248" s="3">
        <v>1230000</v>
      </c>
      <c r="J248" s="3">
        <v>330000</v>
      </c>
      <c r="K248" s="3">
        <v>4110000</v>
      </c>
      <c r="L248" s="17">
        <f t="shared" si="140"/>
        <v>0</v>
      </c>
      <c r="M248" s="17">
        <f t="shared" si="141"/>
        <v>2</v>
      </c>
      <c r="N248" s="3">
        <v>0</v>
      </c>
      <c r="O248" s="3">
        <v>1230000</v>
      </c>
      <c r="P248" s="3">
        <v>60200</v>
      </c>
      <c r="Q248" s="3">
        <v>751000</v>
      </c>
      <c r="R248" s="82">
        <f t="shared" si="142"/>
        <v>0</v>
      </c>
      <c r="S248" s="82">
        <f t="shared" si="143"/>
        <v>2</v>
      </c>
      <c r="T248"/>
      <c r="U248" s="8">
        <f t="shared" si="144"/>
        <v>0</v>
      </c>
      <c r="V248" s="8">
        <f t="shared" si="145"/>
        <v>7.4211045364891515</v>
      </c>
      <c r="W248" s="1">
        <f t="shared" si="146"/>
        <v>1230000</v>
      </c>
      <c r="X248" s="1">
        <f t="shared" si="147"/>
        <v>811200</v>
      </c>
    </row>
    <row r="249" spans="1:24" x14ac:dyDescent="0.25">
      <c r="A249" t="s">
        <v>109</v>
      </c>
      <c r="B249" t="s">
        <v>110</v>
      </c>
      <c r="C249" s="306" t="s">
        <v>354</v>
      </c>
      <c r="D249" t="s">
        <v>353</v>
      </c>
      <c r="E249" t="s">
        <v>63</v>
      </c>
      <c r="F249" s="306">
        <v>62.51</v>
      </c>
      <c r="G249" s="306">
        <v>69.97</v>
      </c>
      <c r="H249" s="3">
        <v>9210</v>
      </c>
      <c r="I249" s="3">
        <v>2820000</v>
      </c>
      <c r="J249" s="3">
        <v>12100</v>
      </c>
      <c r="K249" s="3">
        <v>1720000</v>
      </c>
      <c r="L249" s="17">
        <f t="shared" si="140"/>
        <v>0.86438291881745655</v>
      </c>
      <c r="M249" s="17">
        <f t="shared" si="141"/>
        <v>1.1356170811825435</v>
      </c>
      <c r="N249" s="3">
        <v>9210</v>
      </c>
      <c r="O249" s="3">
        <v>2820000</v>
      </c>
      <c r="P249" s="3">
        <v>3940</v>
      </c>
      <c r="Q249" s="3">
        <v>562000</v>
      </c>
      <c r="R249" s="82">
        <f t="shared" si="142"/>
        <v>1.4007604562737643</v>
      </c>
      <c r="S249" s="82">
        <f t="shared" si="143"/>
        <v>0.59923954372623578</v>
      </c>
      <c r="T249"/>
      <c r="U249" s="8">
        <f t="shared" si="144"/>
        <v>0.32553256916241635</v>
      </c>
      <c r="V249" s="8">
        <f t="shared" si="145"/>
        <v>0.69618687493373854</v>
      </c>
      <c r="W249" s="1">
        <f t="shared" si="146"/>
        <v>2829210</v>
      </c>
      <c r="X249" s="1">
        <f t="shared" si="147"/>
        <v>565940</v>
      </c>
    </row>
    <row r="250" spans="1:24" x14ac:dyDescent="0.25">
      <c r="A250" t="s">
        <v>109</v>
      </c>
      <c r="B250" t="s">
        <v>110</v>
      </c>
      <c r="C250" s="306" t="s">
        <v>352</v>
      </c>
      <c r="D250" t="s">
        <v>351</v>
      </c>
      <c r="E250" t="s">
        <v>63</v>
      </c>
      <c r="F250" s="306" t="s">
        <v>12</v>
      </c>
      <c r="G250" s="306">
        <v>63.07</v>
      </c>
      <c r="H250" s="3">
        <v>354000</v>
      </c>
      <c r="I250" s="3">
        <v>2480000</v>
      </c>
      <c r="J250" s="3">
        <v>262000</v>
      </c>
      <c r="K250" s="3">
        <v>1470000</v>
      </c>
      <c r="L250" s="17">
        <f t="shared" si="140"/>
        <v>1.1493506493506493</v>
      </c>
      <c r="M250" s="17">
        <f t="shared" si="141"/>
        <v>0.85064935064935066</v>
      </c>
      <c r="N250" s="3">
        <v>354000</v>
      </c>
      <c r="O250" s="3">
        <v>2480000</v>
      </c>
      <c r="P250" s="3">
        <v>85700</v>
      </c>
      <c r="Q250" s="3">
        <v>480000</v>
      </c>
      <c r="R250" s="82">
        <f t="shared" si="142"/>
        <v>1.6101887650670912</v>
      </c>
      <c r="S250" s="82">
        <f t="shared" si="143"/>
        <v>0.38981123493290881</v>
      </c>
      <c r="T250"/>
      <c r="U250" s="8">
        <f t="shared" si="144"/>
        <v>12.491178546224418</v>
      </c>
      <c r="V250" s="8">
        <f t="shared" si="145"/>
        <v>15.149372458900478</v>
      </c>
      <c r="W250" s="1">
        <f t="shared" si="146"/>
        <v>2834000</v>
      </c>
      <c r="X250" s="1">
        <f t="shared" si="147"/>
        <v>565700</v>
      </c>
    </row>
    <row r="251" spans="1:24" x14ac:dyDescent="0.25">
      <c r="A251" t="s">
        <v>303</v>
      </c>
      <c r="B251" t="s">
        <v>302</v>
      </c>
      <c r="C251" s="306" t="s">
        <v>350</v>
      </c>
      <c r="D251" t="s">
        <v>349</v>
      </c>
      <c r="E251" t="s">
        <v>63</v>
      </c>
      <c r="F251" s="306">
        <v>1000</v>
      </c>
      <c r="G251" s="306" t="s">
        <v>12</v>
      </c>
      <c r="H251" s="3">
        <v>215000</v>
      </c>
      <c r="I251" s="3">
        <v>700000</v>
      </c>
      <c r="J251" s="3">
        <v>62500</v>
      </c>
      <c r="K251" s="3">
        <v>589000</v>
      </c>
      <c r="L251" s="17">
        <f t="shared" si="140"/>
        <v>1.5495495495495495</v>
      </c>
      <c r="M251" s="17">
        <f t="shared" si="141"/>
        <v>0.45045045045045046</v>
      </c>
      <c r="N251" s="3">
        <v>215000</v>
      </c>
      <c r="O251" s="3">
        <v>700000</v>
      </c>
      <c r="P251" s="3">
        <v>74200</v>
      </c>
      <c r="Q251" s="3">
        <v>700000</v>
      </c>
      <c r="R251" s="82">
        <f t="shared" si="142"/>
        <v>1.4868603042876902</v>
      </c>
      <c r="S251" s="82">
        <f t="shared" si="143"/>
        <v>0.51313969571230977</v>
      </c>
      <c r="T251"/>
      <c r="U251" s="8">
        <f t="shared" si="144"/>
        <v>23.497267759562842</v>
      </c>
      <c r="V251" s="8">
        <f t="shared" si="145"/>
        <v>9.5840867992766725</v>
      </c>
      <c r="W251" s="1">
        <f t="shared" si="146"/>
        <v>915000</v>
      </c>
      <c r="X251" s="1">
        <f t="shared" si="147"/>
        <v>774200</v>
      </c>
    </row>
    <row r="252" spans="1:24" x14ac:dyDescent="0.25">
      <c r="A252" t="s">
        <v>303</v>
      </c>
      <c r="B252" t="s">
        <v>302</v>
      </c>
      <c r="C252" s="306" t="s">
        <v>348</v>
      </c>
      <c r="D252" t="s">
        <v>347</v>
      </c>
      <c r="E252" t="s">
        <v>63</v>
      </c>
      <c r="F252" s="306">
        <v>1000</v>
      </c>
      <c r="G252" s="306">
        <v>1000</v>
      </c>
      <c r="H252" s="3">
        <v>285000</v>
      </c>
      <c r="I252" s="3">
        <v>4760000</v>
      </c>
      <c r="J252" s="3">
        <v>804000</v>
      </c>
      <c r="K252" s="3">
        <v>8160000</v>
      </c>
      <c r="L252" s="17">
        <f t="shared" si="140"/>
        <v>0.52341597796143247</v>
      </c>
      <c r="M252" s="17">
        <f t="shared" si="141"/>
        <v>1.4765840220385675</v>
      </c>
      <c r="N252" s="3">
        <v>285000</v>
      </c>
      <c r="O252" s="3">
        <v>4760000</v>
      </c>
      <c r="P252" s="3">
        <v>955000</v>
      </c>
      <c r="Q252" s="3">
        <v>9690000</v>
      </c>
      <c r="R252" s="82">
        <f t="shared" si="142"/>
        <v>0.45967741935483869</v>
      </c>
      <c r="S252" s="82">
        <f t="shared" si="143"/>
        <v>1.5403225806451613</v>
      </c>
      <c r="T252"/>
      <c r="U252" s="8">
        <f t="shared" si="144"/>
        <v>5.6491575817641229</v>
      </c>
      <c r="V252" s="8">
        <f t="shared" si="145"/>
        <v>8.9713480507280412</v>
      </c>
      <c r="W252" s="1">
        <f t="shared" si="146"/>
        <v>5045000</v>
      </c>
      <c r="X252" s="1">
        <f t="shared" si="147"/>
        <v>10645000</v>
      </c>
    </row>
    <row r="253" spans="1:24" x14ac:dyDescent="0.25">
      <c r="A253" t="s">
        <v>118</v>
      </c>
      <c r="B253" t="s">
        <v>119</v>
      </c>
      <c r="C253" s="306" t="s">
        <v>346</v>
      </c>
      <c r="D253" t="s">
        <v>345</v>
      </c>
      <c r="E253" t="s">
        <v>63</v>
      </c>
      <c r="F253" s="306" t="s">
        <v>12</v>
      </c>
      <c r="G253" s="306">
        <v>33.79</v>
      </c>
      <c r="H253" s="3">
        <v>3440</v>
      </c>
      <c r="I253" s="3">
        <v>962000</v>
      </c>
      <c r="J253" s="3">
        <v>2720</v>
      </c>
      <c r="K253" s="3">
        <v>676000</v>
      </c>
      <c r="L253" s="17">
        <f t="shared" si="140"/>
        <v>1.1168831168831168</v>
      </c>
      <c r="M253" s="17">
        <f t="shared" si="141"/>
        <v>0.88311688311688308</v>
      </c>
      <c r="N253" s="3">
        <v>3440</v>
      </c>
      <c r="O253" s="3">
        <v>962000</v>
      </c>
      <c r="P253" s="3">
        <v>2140</v>
      </c>
      <c r="Q253" s="3">
        <v>531000</v>
      </c>
      <c r="R253" s="82">
        <f t="shared" si="142"/>
        <v>1.2329749103942653</v>
      </c>
      <c r="S253" s="82">
        <f t="shared" si="143"/>
        <v>0.76702508960573479</v>
      </c>
      <c r="T253"/>
      <c r="U253" s="8">
        <f t="shared" si="144"/>
        <v>0.35631421942326813</v>
      </c>
      <c r="V253" s="8">
        <f t="shared" si="145"/>
        <v>0.40139550587087819</v>
      </c>
      <c r="W253" s="1">
        <f t="shared" si="146"/>
        <v>965440</v>
      </c>
      <c r="X253" s="1">
        <f t="shared" si="147"/>
        <v>533140</v>
      </c>
    </row>
    <row r="254" spans="1:24" x14ac:dyDescent="0.25">
      <c r="A254" t="s">
        <v>180</v>
      </c>
      <c r="B254" t="s">
        <v>344</v>
      </c>
      <c r="C254" s="306" t="s">
        <v>343</v>
      </c>
      <c r="D254" t="s">
        <v>342</v>
      </c>
      <c r="E254" t="s">
        <v>63</v>
      </c>
      <c r="F254" s="306">
        <v>23.69</v>
      </c>
      <c r="G254" s="306" t="s">
        <v>12</v>
      </c>
      <c r="H254" s="3">
        <v>12300</v>
      </c>
      <c r="I254" s="3">
        <v>94400</v>
      </c>
      <c r="J254" s="3">
        <v>20700</v>
      </c>
      <c r="K254" s="3">
        <v>0</v>
      </c>
      <c r="L254" s="17">
        <f t="shared" si="140"/>
        <v>0.74545454545454548</v>
      </c>
      <c r="M254" s="17">
        <f t="shared" si="141"/>
        <v>1.2545454545454546</v>
      </c>
      <c r="N254" s="3">
        <v>12300</v>
      </c>
      <c r="O254" s="3">
        <v>94400</v>
      </c>
      <c r="P254" s="3">
        <v>5300000</v>
      </c>
      <c r="Q254" s="3">
        <v>0</v>
      </c>
      <c r="R254" s="82">
        <f t="shared" si="142"/>
        <v>4.6307625698849839E-3</v>
      </c>
      <c r="S254" s="82">
        <f t="shared" si="143"/>
        <v>1.9953692374301151</v>
      </c>
      <c r="T254"/>
      <c r="U254" s="8">
        <f t="shared" si="144"/>
        <v>11.527647610121837</v>
      </c>
      <c r="V254" s="8">
        <f t="shared" si="145"/>
        <v>100</v>
      </c>
      <c r="W254" s="1">
        <f t="shared" si="146"/>
        <v>106700</v>
      </c>
      <c r="X254" s="1">
        <f t="shared" si="147"/>
        <v>5300000</v>
      </c>
    </row>
    <row r="255" spans="1:24" x14ac:dyDescent="0.25">
      <c r="A255" t="s">
        <v>341</v>
      </c>
      <c r="B255" t="s">
        <v>340</v>
      </c>
      <c r="C255" s="306" t="s">
        <v>339</v>
      </c>
      <c r="D255" t="s">
        <v>338</v>
      </c>
      <c r="E255" t="s">
        <v>63</v>
      </c>
      <c r="F255" s="306">
        <v>81.099999999999994</v>
      </c>
      <c r="G255" s="306" t="s">
        <v>12</v>
      </c>
      <c r="H255" s="3">
        <v>373000</v>
      </c>
      <c r="I255" s="3">
        <v>0</v>
      </c>
      <c r="J255" s="3">
        <v>233000</v>
      </c>
      <c r="K255" s="3">
        <v>0</v>
      </c>
      <c r="L255" s="17">
        <f t="shared" si="140"/>
        <v>1.2310231023102309</v>
      </c>
      <c r="M255" s="17">
        <f t="shared" si="141"/>
        <v>0.76897689768976896</v>
      </c>
      <c r="N255" s="3">
        <v>373000</v>
      </c>
      <c r="O255" s="3">
        <v>0</v>
      </c>
      <c r="P255" s="3">
        <v>59700000</v>
      </c>
      <c r="Q255" s="3">
        <v>0</v>
      </c>
      <c r="R255" s="82">
        <f t="shared" si="142"/>
        <v>1.2418224493532868E-2</v>
      </c>
      <c r="S255" s="82">
        <f t="shared" si="143"/>
        <v>1.9875817755064671</v>
      </c>
      <c r="T255"/>
      <c r="U255" s="8">
        <f t="shared" si="144"/>
        <v>100</v>
      </c>
      <c r="V255" s="8">
        <f t="shared" si="145"/>
        <v>100</v>
      </c>
      <c r="W255" s="1">
        <f t="shared" si="146"/>
        <v>373000</v>
      </c>
      <c r="X255" s="1">
        <f t="shared" si="147"/>
        <v>59700000</v>
      </c>
    </row>
    <row r="256" spans="1:24" ht="15.75" x14ac:dyDescent="0.25">
      <c r="A256"/>
      <c r="B256"/>
      <c r="C256" s="306"/>
      <c r="D256"/>
      <c r="E256"/>
      <c r="F256" s="306"/>
      <c r="G256" s="306"/>
      <c r="H256" s="13">
        <f>SUM(H243:H255)</f>
        <v>1461650</v>
      </c>
      <c r="I256" s="13">
        <f>SUM(I243:I255)</f>
        <v>41966400</v>
      </c>
      <c r="J256" s="13">
        <f>SUM(J243:J255)</f>
        <v>2607220</v>
      </c>
      <c r="K256" s="13">
        <f>SUM(K243:K255)</f>
        <v>45455000</v>
      </c>
      <c r="L256" s="26">
        <f t="shared" si="140"/>
        <v>0.7184550010199392</v>
      </c>
      <c r="M256" s="26">
        <f t="shared" si="141"/>
        <v>1.2815449989800609</v>
      </c>
      <c r="N256" s="25">
        <f>SUM(N243:N255)</f>
        <v>1461650</v>
      </c>
      <c r="O256" s="25">
        <f>SUM(O243:O255)</f>
        <v>41966400</v>
      </c>
      <c r="P256" s="25">
        <f>SUM(P243:P255)</f>
        <v>68281890</v>
      </c>
      <c r="Q256" s="25">
        <f>SUM(Q243:Q255)</f>
        <v>79553000</v>
      </c>
      <c r="R256" s="93">
        <f t="shared" si="142"/>
        <v>4.1914993130546571E-2</v>
      </c>
      <c r="S256" s="93">
        <f t="shared" si="143"/>
        <v>1.9580850068694535</v>
      </c>
      <c r="T256" s="92">
        <f>S256/R256</f>
        <v>46.715622755105535</v>
      </c>
      <c r="U256" s="26">
        <f t="shared" si="144"/>
        <v>3.3656818576933571</v>
      </c>
      <c r="V256" s="26">
        <f t="shared" si="145"/>
        <v>46.187939802302417</v>
      </c>
      <c r="W256" s="16">
        <f t="shared" si="146"/>
        <v>43428050</v>
      </c>
      <c r="X256" s="16">
        <f t="shared" si="147"/>
        <v>147834890</v>
      </c>
    </row>
    <row r="257" spans="1:24" x14ac:dyDescent="0.25">
      <c r="A257" t="s">
        <v>253</v>
      </c>
      <c r="B257" t="s">
        <v>38</v>
      </c>
      <c r="C257" s="306" t="s">
        <v>335</v>
      </c>
      <c r="D257" t="s">
        <v>334</v>
      </c>
      <c r="E257" t="s">
        <v>177</v>
      </c>
      <c r="F257" s="306">
        <v>45.01</v>
      </c>
      <c r="G257" s="306">
        <v>39.76</v>
      </c>
      <c r="H257" s="3">
        <v>20800</v>
      </c>
      <c r="I257" s="3">
        <v>3710000</v>
      </c>
      <c r="J257" s="3">
        <v>1050000</v>
      </c>
      <c r="K257" s="3">
        <v>17600000</v>
      </c>
      <c r="L257" s="17">
        <f t="shared" si="140"/>
        <v>3.8849458348898018E-2</v>
      </c>
      <c r="M257" s="17">
        <f t="shared" si="141"/>
        <v>1.9611505416511019</v>
      </c>
      <c r="N257" s="3">
        <v>20800</v>
      </c>
      <c r="O257" s="3">
        <v>3710000</v>
      </c>
      <c r="P257" s="3">
        <v>1860000</v>
      </c>
      <c r="Q257" s="3">
        <v>31200000</v>
      </c>
      <c r="R257" s="82">
        <f t="shared" si="142"/>
        <v>2.2118247554232241E-2</v>
      </c>
      <c r="S257" s="82">
        <f t="shared" si="143"/>
        <v>1.9778817524457677</v>
      </c>
      <c r="T257"/>
      <c r="U257" s="8">
        <f t="shared" si="144"/>
        <v>0.55752117508309207</v>
      </c>
      <c r="V257" s="8">
        <f t="shared" si="145"/>
        <v>5.626134301270417</v>
      </c>
      <c r="W257" s="1">
        <f t="shared" si="146"/>
        <v>3730800</v>
      </c>
      <c r="X257" s="1">
        <f t="shared" si="147"/>
        <v>33060000</v>
      </c>
    </row>
    <row r="258" spans="1:24" x14ac:dyDescent="0.25">
      <c r="A258" t="s">
        <v>37</v>
      </c>
      <c r="B258" t="s">
        <v>38</v>
      </c>
      <c r="C258" s="306" t="s">
        <v>337</v>
      </c>
      <c r="D258" t="s">
        <v>336</v>
      </c>
      <c r="E258" t="s">
        <v>177</v>
      </c>
      <c r="F258" s="306" t="s">
        <v>12</v>
      </c>
      <c r="G258" s="306">
        <v>30.45</v>
      </c>
      <c r="H258" s="3">
        <v>0</v>
      </c>
      <c r="I258" s="3">
        <v>3410000</v>
      </c>
      <c r="J258" s="3">
        <v>416000</v>
      </c>
      <c r="K258" s="3">
        <v>9750000</v>
      </c>
      <c r="L258" s="17">
        <f t="shared" si="140"/>
        <v>0</v>
      </c>
      <c r="M258" s="17">
        <f t="shared" si="141"/>
        <v>2</v>
      </c>
      <c r="N258" s="3">
        <v>0</v>
      </c>
      <c r="O258" s="3">
        <v>3410000</v>
      </c>
      <c r="P258" s="3">
        <v>76000</v>
      </c>
      <c r="Q258" s="3">
        <v>1780000</v>
      </c>
      <c r="R258" s="82">
        <f t="shared" si="142"/>
        <v>0</v>
      </c>
      <c r="S258" s="82">
        <f t="shared" si="143"/>
        <v>2</v>
      </c>
      <c r="T258"/>
      <c r="U258" s="8">
        <f t="shared" si="144"/>
        <v>0</v>
      </c>
      <c r="V258" s="8">
        <f t="shared" si="145"/>
        <v>4.0948275862068968</v>
      </c>
      <c r="W258" s="1">
        <f t="shared" si="146"/>
        <v>3410000</v>
      </c>
      <c r="X258" s="1">
        <f t="shared" si="147"/>
        <v>1856000</v>
      </c>
    </row>
    <row r="259" spans="1:24" x14ac:dyDescent="0.25">
      <c r="A259" t="s">
        <v>37</v>
      </c>
      <c r="B259" t="s">
        <v>38</v>
      </c>
      <c r="C259" s="306" t="s">
        <v>335</v>
      </c>
      <c r="D259" t="s">
        <v>334</v>
      </c>
      <c r="E259" t="s">
        <v>177</v>
      </c>
      <c r="F259" s="306">
        <v>45.01</v>
      </c>
      <c r="G259" s="306">
        <v>39.76</v>
      </c>
      <c r="H259" s="3">
        <v>20800</v>
      </c>
      <c r="I259" s="3">
        <v>3710000</v>
      </c>
      <c r="J259" s="3">
        <v>1050000</v>
      </c>
      <c r="K259" s="3">
        <v>17600000</v>
      </c>
      <c r="L259" s="17">
        <f t="shared" si="140"/>
        <v>3.8849458348898018E-2</v>
      </c>
      <c r="M259" s="17">
        <f t="shared" si="141"/>
        <v>1.9611505416511019</v>
      </c>
      <c r="N259" s="3">
        <v>20800</v>
      </c>
      <c r="O259" s="3">
        <v>3710000</v>
      </c>
      <c r="P259" s="3">
        <v>192000</v>
      </c>
      <c r="Q259" s="3">
        <v>3220000</v>
      </c>
      <c r="R259" s="82">
        <f t="shared" si="142"/>
        <v>0.19548872180451127</v>
      </c>
      <c r="S259" s="82">
        <f t="shared" si="143"/>
        <v>1.8045112781954886</v>
      </c>
      <c r="T259"/>
      <c r="U259" s="8">
        <f t="shared" si="144"/>
        <v>0.55752117508309207</v>
      </c>
      <c r="V259" s="8">
        <f t="shared" si="145"/>
        <v>5.6271981242672915</v>
      </c>
      <c r="W259" s="1">
        <f t="shared" si="146"/>
        <v>3730800</v>
      </c>
      <c r="X259" s="1">
        <f t="shared" si="147"/>
        <v>3412000</v>
      </c>
    </row>
    <row r="260" spans="1:24" x14ac:dyDescent="0.25">
      <c r="A260" t="s">
        <v>109</v>
      </c>
      <c r="B260" t="s">
        <v>110</v>
      </c>
      <c r="C260" s="306" t="s">
        <v>333</v>
      </c>
      <c r="D260" t="s">
        <v>332</v>
      </c>
      <c r="E260" t="s">
        <v>177</v>
      </c>
      <c r="F260" s="306" t="s">
        <v>12</v>
      </c>
      <c r="G260" s="306">
        <v>33.97</v>
      </c>
      <c r="H260" s="3">
        <v>901000</v>
      </c>
      <c r="I260" s="3">
        <v>3060000</v>
      </c>
      <c r="J260" s="3">
        <v>411000</v>
      </c>
      <c r="K260" s="3">
        <v>2140000</v>
      </c>
      <c r="L260" s="17">
        <f t="shared" si="140"/>
        <v>1.3734756097560976</v>
      </c>
      <c r="M260" s="17">
        <f t="shared" si="141"/>
        <v>0.62652439024390238</v>
      </c>
      <c r="N260" s="3">
        <v>901000</v>
      </c>
      <c r="O260" s="3">
        <v>3060000</v>
      </c>
      <c r="P260" s="3">
        <v>134000</v>
      </c>
      <c r="Q260" s="3">
        <v>698000</v>
      </c>
      <c r="R260" s="82">
        <f t="shared" si="142"/>
        <v>1.7410628019323671</v>
      </c>
      <c r="S260" s="82">
        <f t="shared" si="143"/>
        <v>0.25893719806763282</v>
      </c>
      <c r="T260"/>
      <c r="U260" s="8">
        <f t="shared" si="144"/>
        <v>22.746781115879827</v>
      </c>
      <c r="V260" s="8">
        <f t="shared" si="145"/>
        <v>16.10576923076923</v>
      </c>
      <c r="W260" s="1">
        <f t="shared" si="146"/>
        <v>3961000</v>
      </c>
      <c r="X260" s="1">
        <f t="shared" si="147"/>
        <v>832000</v>
      </c>
    </row>
    <row r="261" spans="1:24" x14ac:dyDescent="0.25">
      <c r="A261" t="s">
        <v>109</v>
      </c>
      <c r="B261" t="s">
        <v>110</v>
      </c>
      <c r="C261" s="306" t="s">
        <v>331</v>
      </c>
      <c r="D261" t="s">
        <v>330</v>
      </c>
      <c r="E261" t="s">
        <v>177</v>
      </c>
      <c r="F261" s="306">
        <v>35.5</v>
      </c>
      <c r="G261" s="306" t="s">
        <v>12</v>
      </c>
      <c r="H261" s="3">
        <v>17600</v>
      </c>
      <c r="I261" s="3">
        <v>3940000</v>
      </c>
      <c r="J261" s="3">
        <v>0</v>
      </c>
      <c r="K261" s="3">
        <v>2550000</v>
      </c>
      <c r="L261" s="17">
        <f t="shared" si="140"/>
        <v>2</v>
      </c>
      <c r="M261" s="17">
        <f t="shared" si="141"/>
        <v>0</v>
      </c>
      <c r="N261" s="3">
        <v>17600</v>
      </c>
      <c r="O261" s="3">
        <v>3940000</v>
      </c>
      <c r="P261" s="3">
        <v>0</v>
      </c>
      <c r="Q261" s="3">
        <v>833000</v>
      </c>
      <c r="R261" s="82">
        <f t="shared" si="142"/>
        <v>2</v>
      </c>
      <c r="S261" s="82">
        <f t="shared" si="143"/>
        <v>0</v>
      </c>
      <c r="T261"/>
      <c r="U261" s="8">
        <f t="shared" si="144"/>
        <v>0.44471396806145136</v>
      </c>
      <c r="V261" s="8">
        <f t="shared" si="145"/>
        <v>0</v>
      </c>
      <c r="W261" s="1">
        <f t="shared" si="146"/>
        <v>3957600</v>
      </c>
      <c r="X261" s="1">
        <f t="shared" si="147"/>
        <v>833000</v>
      </c>
    </row>
    <row r="262" spans="1:24" x14ac:dyDescent="0.25">
      <c r="A262" t="s">
        <v>109</v>
      </c>
      <c r="B262" t="s">
        <v>110</v>
      </c>
      <c r="C262" s="306" t="s">
        <v>329</v>
      </c>
      <c r="D262" t="s">
        <v>328</v>
      </c>
      <c r="E262" t="s">
        <v>177</v>
      </c>
      <c r="F262" s="306" t="s">
        <v>12</v>
      </c>
      <c r="G262" s="306">
        <v>1000</v>
      </c>
      <c r="H262" s="3">
        <v>98400</v>
      </c>
      <c r="I262" s="3">
        <v>514000</v>
      </c>
      <c r="J262" s="3">
        <v>119000</v>
      </c>
      <c r="K262" s="3">
        <v>124000</v>
      </c>
      <c r="L262" s="17">
        <f t="shared" si="140"/>
        <v>0.90524379024839008</v>
      </c>
      <c r="M262" s="17">
        <f t="shared" si="141"/>
        <v>1.0947562097516099</v>
      </c>
      <c r="N262" s="3">
        <v>98400</v>
      </c>
      <c r="O262" s="3">
        <v>514000</v>
      </c>
      <c r="P262" s="3">
        <v>38800</v>
      </c>
      <c r="Q262" s="3">
        <v>40500</v>
      </c>
      <c r="R262" s="82">
        <f t="shared" si="142"/>
        <v>1.434402332361516</v>
      </c>
      <c r="S262" s="82">
        <f t="shared" si="143"/>
        <v>0.56559766763848396</v>
      </c>
      <c r="T262"/>
      <c r="U262" s="8">
        <f t="shared" si="144"/>
        <v>16.067929457870672</v>
      </c>
      <c r="V262" s="8">
        <f t="shared" si="145"/>
        <v>48.928121059268598</v>
      </c>
      <c r="W262" s="1">
        <f t="shared" si="146"/>
        <v>612400</v>
      </c>
      <c r="X262" s="1">
        <f t="shared" si="147"/>
        <v>79300</v>
      </c>
    </row>
    <row r="263" spans="1:24" x14ac:dyDescent="0.25">
      <c r="A263" t="s">
        <v>303</v>
      </c>
      <c r="B263" t="s">
        <v>302</v>
      </c>
      <c r="C263" s="306" t="s">
        <v>319</v>
      </c>
      <c r="D263" t="s">
        <v>327</v>
      </c>
      <c r="E263" t="s">
        <v>177</v>
      </c>
      <c r="F263" s="306">
        <v>1000</v>
      </c>
      <c r="G263" s="306">
        <v>1000</v>
      </c>
      <c r="H263" s="3">
        <v>1860000</v>
      </c>
      <c r="I263" s="3">
        <v>17600000</v>
      </c>
      <c r="J263" s="3">
        <v>3440000</v>
      </c>
      <c r="K263" s="3">
        <v>43300000</v>
      </c>
      <c r="L263" s="17">
        <f t="shared" si="140"/>
        <v>0.70188679245283014</v>
      </c>
      <c r="M263" s="17">
        <f t="shared" si="141"/>
        <v>1.2981132075471697</v>
      </c>
      <c r="N263" s="3">
        <v>1860000</v>
      </c>
      <c r="O263" s="3">
        <v>17600000</v>
      </c>
      <c r="P263" s="3">
        <v>4080000</v>
      </c>
      <c r="Q263" s="3">
        <v>51400000</v>
      </c>
      <c r="R263" s="82">
        <f t="shared" si="142"/>
        <v>0.6262626262626263</v>
      </c>
      <c r="S263" s="82">
        <f t="shared" si="143"/>
        <v>1.3737373737373737</v>
      </c>
      <c r="T263"/>
      <c r="U263" s="8">
        <f t="shared" si="144"/>
        <v>9.5580678314491259</v>
      </c>
      <c r="V263" s="8">
        <f t="shared" si="145"/>
        <v>7.3540014419610671</v>
      </c>
      <c r="W263" s="1">
        <f t="shared" si="146"/>
        <v>19460000</v>
      </c>
      <c r="X263" s="1">
        <f t="shared" si="147"/>
        <v>55480000</v>
      </c>
    </row>
    <row r="264" spans="1:24" x14ac:dyDescent="0.25">
      <c r="A264" t="s">
        <v>105</v>
      </c>
      <c r="B264" t="s">
        <v>106</v>
      </c>
      <c r="C264" s="306" t="s">
        <v>319</v>
      </c>
      <c r="D264" t="s">
        <v>326</v>
      </c>
      <c r="E264" t="s">
        <v>177</v>
      </c>
      <c r="F264" s="306">
        <v>1000</v>
      </c>
      <c r="G264" s="306">
        <v>1000</v>
      </c>
      <c r="H264" s="3">
        <v>621000</v>
      </c>
      <c r="I264" s="3">
        <v>2930000</v>
      </c>
      <c r="J264" s="3">
        <v>1150000</v>
      </c>
      <c r="K264" s="3">
        <v>6960000</v>
      </c>
      <c r="L264" s="17">
        <f t="shared" si="140"/>
        <v>0.70129870129870131</v>
      </c>
      <c r="M264" s="17">
        <f t="shared" si="141"/>
        <v>1.2987012987012987</v>
      </c>
      <c r="N264" s="3">
        <v>621000</v>
      </c>
      <c r="O264" s="3">
        <v>2930000</v>
      </c>
      <c r="P264" s="3">
        <v>293000000</v>
      </c>
      <c r="Q264" s="3">
        <v>1780000000</v>
      </c>
      <c r="R264" s="82">
        <f t="shared" si="142"/>
        <v>4.2299426812114939E-3</v>
      </c>
      <c r="S264" s="82">
        <f t="shared" si="143"/>
        <v>1.9957700573187884</v>
      </c>
      <c r="T264"/>
      <c r="U264" s="8">
        <f t="shared" si="144"/>
        <v>17.488031540411153</v>
      </c>
      <c r="V264" s="8">
        <f t="shared" si="145"/>
        <v>14.134105161601545</v>
      </c>
      <c r="W264" s="1">
        <f t="shared" si="146"/>
        <v>3551000</v>
      </c>
      <c r="X264" s="1">
        <f t="shared" si="147"/>
        <v>2073000000</v>
      </c>
    </row>
    <row r="265" spans="1:24" x14ac:dyDescent="0.25">
      <c r="A265" t="s">
        <v>105</v>
      </c>
      <c r="B265" t="s">
        <v>106</v>
      </c>
      <c r="C265" s="306" t="s">
        <v>90</v>
      </c>
      <c r="D265" t="s">
        <v>91</v>
      </c>
      <c r="E265" t="s">
        <v>177</v>
      </c>
      <c r="F265" s="306">
        <v>67.680000000000007</v>
      </c>
      <c r="G265" s="306">
        <v>87.61</v>
      </c>
      <c r="H265" s="3">
        <v>72400</v>
      </c>
      <c r="I265" s="3">
        <v>1490000</v>
      </c>
      <c r="J265" s="3">
        <v>236000</v>
      </c>
      <c r="K265" s="3">
        <v>2560000</v>
      </c>
      <c r="L265" s="17">
        <f t="shared" si="140"/>
        <v>0.46952010376134889</v>
      </c>
      <c r="M265" s="17">
        <f t="shared" si="141"/>
        <v>1.530479896238651</v>
      </c>
      <c r="N265" s="3">
        <v>72400</v>
      </c>
      <c r="O265" s="3">
        <v>1490000</v>
      </c>
      <c r="P265" s="3">
        <v>60300000</v>
      </c>
      <c r="Q265" s="3">
        <v>654000000</v>
      </c>
      <c r="R265" s="82">
        <f t="shared" si="142"/>
        <v>2.398446972457613E-3</v>
      </c>
      <c r="S265" s="82">
        <f t="shared" si="143"/>
        <v>1.9976015530275424</v>
      </c>
      <c r="T265"/>
      <c r="U265" s="8">
        <f t="shared" si="144"/>
        <v>4.6338965693804406</v>
      </c>
      <c r="V265" s="8">
        <f t="shared" si="145"/>
        <v>8.4418311633767331</v>
      </c>
      <c r="W265" s="1">
        <f t="shared" si="146"/>
        <v>1562400</v>
      </c>
      <c r="X265" s="1">
        <f t="shared" si="147"/>
        <v>714300000</v>
      </c>
    </row>
    <row r="266" spans="1:24" x14ac:dyDescent="0.25">
      <c r="A266" t="s">
        <v>118</v>
      </c>
      <c r="B266" t="s">
        <v>119</v>
      </c>
      <c r="C266" s="306" t="s">
        <v>325</v>
      </c>
      <c r="D266" t="s">
        <v>324</v>
      </c>
      <c r="E266" t="s">
        <v>177</v>
      </c>
      <c r="F266" s="306" t="s">
        <v>12</v>
      </c>
      <c r="G266" s="306">
        <v>33.97</v>
      </c>
      <c r="H266" s="3">
        <v>901000</v>
      </c>
      <c r="I266" s="3">
        <v>1490000</v>
      </c>
      <c r="J266" s="3">
        <v>411000</v>
      </c>
      <c r="K266" s="3">
        <v>1420000</v>
      </c>
      <c r="L266" s="17">
        <f t="shared" si="140"/>
        <v>1.3734756097560976</v>
      </c>
      <c r="M266" s="17">
        <f t="shared" si="141"/>
        <v>0.62652439024390238</v>
      </c>
      <c r="N266" s="3">
        <v>901000</v>
      </c>
      <c r="O266" s="3">
        <v>1490000</v>
      </c>
      <c r="P266" s="3">
        <v>323000</v>
      </c>
      <c r="Q266" s="3">
        <v>1120000</v>
      </c>
      <c r="R266" s="82">
        <f t="shared" si="142"/>
        <v>1.4722222222222223</v>
      </c>
      <c r="S266" s="82">
        <f t="shared" si="143"/>
        <v>0.52777777777777779</v>
      </c>
      <c r="T266"/>
      <c r="U266" s="8">
        <f t="shared" si="144"/>
        <v>37.682977833542452</v>
      </c>
      <c r="V266" s="8">
        <f t="shared" si="145"/>
        <v>22.383922383922386</v>
      </c>
      <c r="W266" s="1">
        <f t="shared" si="146"/>
        <v>2391000</v>
      </c>
      <c r="X266" s="1">
        <f t="shared" si="147"/>
        <v>1443000</v>
      </c>
    </row>
    <row r="267" spans="1:24" x14ac:dyDescent="0.25">
      <c r="A267" t="s">
        <v>118</v>
      </c>
      <c r="B267" t="s">
        <v>119</v>
      </c>
      <c r="C267" s="306" t="s">
        <v>323</v>
      </c>
      <c r="D267" t="s">
        <v>322</v>
      </c>
      <c r="E267" t="s">
        <v>177</v>
      </c>
      <c r="F267" s="306">
        <v>35.5</v>
      </c>
      <c r="G267" s="306" t="s">
        <v>12</v>
      </c>
      <c r="H267" s="3">
        <v>17600</v>
      </c>
      <c r="I267" s="3">
        <v>3220000</v>
      </c>
      <c r="J267" s="3">
        <v>0</v>
      </c>
      <c r="K267" s="3">
        <v>2290000</v>
      </c>
      <c r="L267" s="17">
        <f t="shared" si="140"/>
        <v>2</v>
      </c>
      <c r="M267" s="17">
        <f t="shared" si="141"/>
        <v>0</v>
      </c>
      <c r="N267" s="3">
        <v>17600</v>
      </c>
      <c r="O267" s="3">
        <v>3220000</v>
      </c>
      <c r="P267" s="3">
        <v>0</v>
      </c>
      <c r="Q267" s="3">
        <v>1800000</v>
      </c>
      <c r="R267" s="82">
        <f t="shared" si="142"/>
        <v>2</v>
      </c>
      <c r="S267" s="82">
        <f t="shared" si="143"/>
        <v>0</v>
      </c>
      <c r="T267"/>
      <c r="U267" s="8">
        <f t="shared" si="144"/>
        <v>0.54361255250803064</v>
      </c>
      <c r="V267" s="8">
        <f t="shared" si="145"/>
        <v>0</v>
      </c>
      <c r="W267" s="1">
        <f t="shared" si="146"/>
        <v>3237600</v>
      </c>
      <c r="X267" s="1">
        <f t="shared" si="147"/>
        <v>1800000</v>
      </c>
    </row>
    <row r="268" spans="1:24" x14ac:dyDescent="0.25">
      <c r="A268" t="s">
        <v>118</v>
      </c>
      <c r="B268" t="s">
        <v>119</v>
      </c>
      <c r="C268" s="306" t="s">
        <v>321</v>
      </c>
      <c r="D268" t="s">
        <v>320</v>
      </c>
      <c r="E268" t="s">
        <v>177</v>
      </c>
      <c r="F268" s="306">
        <v>20.91</v>
      </c>
      <c r="G268" s="306">
        <v>33.97</v>
      </c>
      <c r="H268" s="3">
        <v>40900</v>
      </c>
      <c r="I268" s="3">
        <v>9010000</v>
      </c>
      <c r="J268" s="3">
        <v>941000</v>
      </c>
      <c r="K268" s="3">
        <v>12100000</v>
      </c>
      <c r="L268" s="17">
        <f t="shared" si="140"/>
        <v>8.3307872492107138E-2</v>
      </c>
      <c r="M268" s="17">
        <f t="shared" si="141"/>
        <v>1.9166921275078928</v>
      </c>
      <c r="N268" s="3">
        <v>40900</v>
      </c>
      <c r="O268" s="3">
        <v>9010000</v>
      </c>
      <c r="P268" s="3">
        <v>739000</v>
      </c>
      <c r="Q268" s="3">
        <v>9520000</v>
      </c>
      <c r="R268" s="82">
        <f t="shared" si="142"/>
        <v>0.10488524169765355</v>
      </c>
      <c r="S268" s="82">
        <f t="shared" si="143"/>
        <v>1.8951147583023464</v>
      </c>
      <c r="T268"/>
      <c r="U268" s="8">
        <f t="shared" si="144"/>
        <v>0.45188876244351389</v>
      </c>
      <c r="V268" s="8">
        <f t="shared" si="145"/>
        <v>7.2034311336387562</v>
      </c>
      <c r="W268" s="1">
        <f t="shared" si="146"/>
        <v>9050900</v>
      </c>
      <c r="X268" s="1">
        <f t="shared" si="147"/>
        <v>10259000</v>
      </c>
    </row>
    <row r="269" spans="1:24" x14ac:dyDescent="0.25">
      <c r="A269" t="s">
        <v>249</v>
      </c>
      <c r="B269" t="s">
        <v>248</v>
      </c>
      <c r="C269" s="306" t="s">
        <v>319</v>
      </c>
      <c r="D269" t="s">
        <v>318</v>
      </c>
      <c r="E269" t="s">
        <v>177</v>
      </c>
      <c r="F269" s="306">
        <v>1000</v>
      </c>
      <c r="G269" s="306">
        <v>1000</v>
      </c>
      <c r="H269" s="3">
        <v>621000</v>
      </c>
      <c r="I269" s="3">
        <v>2930000</v>
      </c>
      <c r="J269" s="3">
        <v>1150000</v>
      </c>
      <c r="K269" s="3">
        <v>6960000</v>
      </c>
      <c r="L269" s="17">
        <f t="shared" si="140"/>
        <v>0.70129870129870131</v>
      </c>
      <c r="M269" s="17">
        <f t="shared" si="141"/>
        <v>1.2987012987012987</v>
      </c>
      <c r="N269" s="3">
        <v>621000</v>
      </c>
      <c r="O269" s="3">
        <v>2930000</v>
      </c>
      <c r="P269" s="3">
        <v>1740000</v>
      </c>
      <c r="Q269" s="3">
        <v>10600000</v>
      </c>
      <c r="R269" s="82">
        <f t="shared" si="142"/>
        <v>0.52604828462515885</v>
      </c>
      <c r="S269" s="82">
        <f t="shared" si="143"/>
        <v>1.4739517153748412</v>
      </c>
      <c r="T269"/>
      <c r="U269" s="8">
        <f t="shared" si="144"/>
        <v>17.488031540411153</v>
      </c>
      <c r="V269" s="8">
        <f t="shared" si="145"/>
        <v>14.100486223662886</v>
      </c>
      <c r="W269" s="1">
        <f t="shared" si="146"/>
        <v>3551000</v>
      </c>
      <c r="X269" s="1">
        <f t="shared" si="147"/>
        <v>12340000</v>
      </c>
    </row>
    <row r="270" spans="1:24" x14ac:dyDescent="0.25">
      <c r="A270" t="s">
        <v>249</v>
      </c>
      <c r="B270" t="s">
        <v>248</v>
      </c>
      <c r="C270" s="306" t="s">
        <v>90</v>
      </c>
      <c r="D270" t="s">
        <v>91</v>
      </c>
      <c r="E270" t="s">
        <v>177</v>
      </c>
      <c r="F270" s="306">
        <v>67.680000000000007</v>
      </c>
      <c r="G270" s="306">
        <v>87.61</v>
      </c>
      <c r="H270" s="3">
        <v>72400</v>
      </c>
      <c r="I270" s="3">
        <v>1490000</v>
      </c>
      <c r="J270" s="3">
        <v>236000</v>
      </c>
      <c r="K270" s="3">
        <v>2560000</v>
      </c>
      <c r="L270" s="17">
        <f t="shared" si="140"/>
        <v>0.46952010376134889</v>
      </c>
      <c r="M270" s="17">
        <f t="shared" si="141"/>
        <v>1.530479896238651</v>
      </c>
      <c r="N270" s="3">
        <v>72400</v>
      </c>
      <c r="O270" s="3">
        <v>1490000</v>
      </c>
      <c r="P270" s="3">
        <v>357000</v>
      </c>
      <c r="Q270" s="3">
        <v>3880000</v>
      </c>
      <c r="R270" s="82">
        <f t="shared" si="142"/>
        <v>0.33721471821145788</v>
      </c>
      <c r="S270" s="82">
        <f t="shared" si="143"/>
        <v>1.6627852817885422</v>
      </c>
      <c r="T270"/>
      <c r="U270" s="8">
        <f t="shared" si="144"/>
        <v>4.6338965693804406</v>
      </c>
      <c r="V270" s="8">
        <f t="shared" si="145"/>
        <v>8.4257729525607736</v>
      </c>
      <c r="W270" s="1">
        <f t="shared" si="146"/>
        <v>1562400</v>
      </c>
      <c r="X270" s="1">
        <f t="shared" si="147"/>
        <v>4237000</v>
      </c>
    </row>
    <row r="271" spans="1:24" x14ac:dyDescent="0.25">
      <c r="A271" t="s">
        <v>50</v>
      </c>
      <c r="B271" t="s">
        <v>51</v>
      </c>
      <c r="C271" s="306" t="s">
        <v>317</v>
      </c>
      <c r="D271" t="s">
        <v>316</v>
      </c>
      <c r="E271" t="s">
        <v>177</v>
      </c>
      <c r="F271" s="306" t="s">
        <v>12</v>
      </c>
      <c r="G271" s="306">
        <v>34.76</v>
      </c>
      <c r="H271" s="3">
        <v>11600</v>
      </c>
      <c r="I271" s="3">
        <v>34300000</v>
      </c>
      <c r="J271" s="3">
        <v>6110</v>
      </c>
      <c r="K271" s="3">
        <v>24600000</v>
      </c>
      <c r="L271" s="17">
        <f t="shared" si="140"/>
        <v>1.3099943534726144</v>
      </c>
      <c r="M271" s="17">
        <f t="shared" si="141"/>
        <v>0.69000564652738561</v>
      </c>
      <c r="N271" s="3">
        <v>11600</v>
      </c>
      <c r="O271" s="3">
        <v>34300000</v>
      </c>
      <c r="P271" s="3">
        <v>8760</v>
      </c>
      <c r="Q271" s="3">
        <v>35200000</v>
      </c>
      <c r="R271" s="82">
        <f t="shared" si="142"/>
        <v>1.1394891944990178</v>
      </c>
      <c r="S271" s="82">
        <f t="shared" si="143"/>
        <v>0.86051080550098236</v>
      </c>
      <c r="T271"/>
      <c r="U271" s="8">
        <f t="shared" si="144"/>
        <v>3.3807808437962675E-2</v>
      </c>
      <c r="V271" s="8">
        <f t="shared" si="145"/>
        <v>2.488017186631963E-2</v>
      </c>
      <c r="W271" s="1">
        <f t="shared" si="146"/>
        <v>34311600</v>
      </c>
      <c r="X271" s="1">
        <f t="shared" si="147"/>
        <v>35208760</v>
      </c>
    </row>
    <row r="272" spans="1:24" x14ac:dyDescent="0.25">
      <c r="A272" t="s">
        <v>315</v>
      </c>
      <c r="B272" t="s">
        <v>314</v>
      </c>
      <c r="C272" s="306" t="s">
        <v>313</v>
      </c>
      <c r="D272" t="s">
        <v>312</v>
      </c>
      <c r="E272" t="s">
        <v>177</v>
      </c>
      <c r="F272" s="306" t="s">
        <v>12</v>
      </c>
      <c r="G272" s="306">
        <v>79.010000000000005</v>
      </c>
      <c r="H272" s="3">
        <v>3090</v>
      </c>
      <c r="I272" s="3">
        <v>230000</v>
      </c>
      <c r="J272" s="3">
        <v>7050</v>
      </c>
      <c r="K272" s="3">
        <v>69400</v>
      </c>
      <c r="L272" s="17">
        <f t="shared" si="140"/>
        <v>0.60946745562130178</v>
      </c>
      <c r="M272" s="17">
        <f t="shared" si="141"/>
        <v>1.3905325443786982</v>
      </c>
      <c r="N272" s="3">
        <v>3090</v>
      </c>
      <c r="O272" s="3">
        <v>230000</v>
      </c>
      <c r="P272" s="3">
        <v>4550</v>
      </c>
      <c r="Q272" s="3">
        <v>44800</v>
      </c>
      <c r="R272" s="82">
        <f t="shared" si="142"/>
        <v>0.80890052356020947</v>
      </c>
      <c r="S272" s="82">
        <f t="shared" si="143"/>
        <v>1.1910994764397906</v>
      </c>
      <c r="T272"/>
      <c r="U272" s="8">
        <f t="shared" si="144"/>
        <v>1.3256681968338411</v>
      </c>
      <c r="V272" s="8">
        <f t="shared" si="145"/>
        <v>9.2198581560283692</v>
      </c>
      <c r="W272" s="1">
        <f t="shared" si="146"/>
        <v>233090</v>
      </c>
      <c r="X272" s="1">
        <f t="shared" si="147"/>
        <v>49350</v>
      </c>
    </row>
    <row r="273" spans="1:24" x14ac:dyDescent="0.25">
      <c r="A273" t="s">
        <v>272</v>
      </c>
      <c r="B273" t="s">
        <v>271</v>
      </c>
      <c r="C273" s="306" t="s">
        <v>313</v>
      </c>
      <c r="D273" t="s">
        <v>312</v>
      </c>
      <c r="E273" t="s">
        <v>177</v>
      </c>
      <c r="F273" s="306" t="s">
        <v>12</v>
      </c>
      <c r="G273" s="306">
        <v>79.010000000000005</v>
      </c>
      <c r="H273" s="3">
        <v>3090</v>
      </c>
      <c r="I273" s="3">
        <v>230000</v>
      </c>
      <c r="J273" s="3">
        <v>7050</v>
      </c>
      <c r="K273" s="3">
        <v>69400</v>
      </c>
      <c r="L273" s="17">
        <f t="shared" si="140"/>
        <v>0.60946745562130178</v>
      </c>
      <c r="M273" s="17">
        <f t="shared" si="141"/>
        <v>1.3905325443786982</v>
      </c>
      <c r="N273" s="3">
        <v>3090</v>
      </c>
      <c r="O273" s="3">
        <v>230000</v>
      </c>
      <c r="P273" s="3">
        <v>50000</v>
      </c>
      <c r="Q273" s="3">
        <v>492000</v>
      </c>
      <c r="R273" s="82">
        <f t="shared" si="142"/>
        <v>0.11640610284422678</v>
      </c>
      <c r="S273" s="82">
        <f t="shared" si="143"/>
        <v>1.8835938971557733</v>
      </c>
      <c r="T273"/>
      <c r="U273" s="8">
        <f t="shared" si="144"/>
        <v>1.3256681968338411</v>
      </c>
      <c r="V273" s="8">
        <f t="shared" si="145"/>
        <v>9.2250922509225095</v>
      </c>
      <c r="W273" s="1">
        <f t="shared" si="146"/>
        <v>233090</v>
      </c>
      <c r="X273" s="1">
        <f t="shared" si="147"/>
        <v>542000</v>
      </c>
    </row>
    <row r="274" spans="1:24" ht="15.75" x14ac:dyDescent="0.25">
      <c r="A274"/>
      <c r="B274"/>
      <c r="C274" s="306"/>
      <c r="D274"/>
      <c r="E274"/>
      <c r="F274" s="306"/>
      <c r="G274" s="306"/>
      <c r="H274" s="13">
        <f>SUM(H257:H273)</f>
        <v>5282680</v>
      </c>
      <c r="I274" s="13">
        <f>SUM(I257:I273)</f>
        <v>93264000</v>
      </c>
      <c r="J274" s="13">
        <f>SUM(J257:J273)</f>
        <v>10630210</v>
      </c>
      <c r="K274" s="13">
        <f>SUM(K257:K273)</f>
        <v>152652800</v>
      </c>
      <c r="L274" s="26">
        <f t="shared" si="140"/>
        <v>0.6639497916468976</v>
      </c>
      <c r="M274" s="26">
        <f t="shared" si="141"/>
        <v>1.3360502083531025</v>
      </c>
      <c r="N274" s="25">
        <f>SUM(N257:N273)</f>
        <v>5282680</v>
      </c>
      <c r="O274" s="25">
        <f>SUM(O257:O273)</f>
        <v>93264000</v>
      </c>
      <c r="P274" s="25">
        <f>SUM(P257:P273)</f>
        <v>362903110</v>
      </c>
      <c r="Q274" s="25">
        <f>SUM(Q257:Q273)</f>
        <v>2585828300</v>
      </c>
      <c r="R274" s="93">
        <f t="shared" si="142"/>
        <v>2.8695729946557686E-2</v>
      </c>
      <c r="S274" s="93">
        <f t="shared" si="143"/>
        <v>1.9713042700534422</v>
      </c>
      <c r="T274" s="92">
        <f>S274/R274</f>
        <v>68.69678080065421</v>
      </c>
      <c r="U274" s="26">
        <f t="shared" si="144"/>
        <v>5.3605864753637569</v>
      </c>
      <c r="V274" s="26">
        <f t="shared" si="145"/>
        <v>12.307092764342345</v>
      </c>
      <c r="W274" s="16">
        <f t="shared" si="146"/>
        <v>98546680</v>
      </c>
      <c r="X274" s="16">
        <f t="shared" si="147"/>
        <v>2948731410</v>
      </c>
    </row>
    <row r="275" spans="1:24" x14ac:dyDescent="0.25">
      <c r="A275" t="s">
        <v>253</v>
      </c>
      <c r="B275" t="s">
        <v>38</v>
      </c>
      <c r="C275" s="306" t="s">
        <v>48</v>
      </c>
      <c r="D275" t="s">
        <v>35</v>
      </c>
      <c r="E275" s="18" t="s">
        <v>36</v>
      </c>
      <c r="F275" s="306">
        <v>1000</v>
      </c>
      <c r="G275" s="306" t="s">
        <v>12</v>
      </c>
      <c r="H275" s="3">
        <v>0</v>
      </c>
      <c r="I275" s="3">
        <v>1460000</v>
      </c>
      <c r="J275" s="3">
        <v>11900</v>
      </c>
      <c r="K275" s="3">
        <v>5000000</v>
      </c>
      <c r="L275" s="17">
        <f t="shared" si="140"/>
        <v>0</v>
      </c>
      <c r="M275" s="17">
        <f t="shared" si="141"/>
        <v>2</v>
      </c>
      <c r="N275" s="3">
        <v>0</v>
      </c>
      <c r="O275" s="3">
        <v>1460000</v>
      </c>
      <c r="P275" s="3">
        <v>21100</v>
      </c>
      <c r="Q275" s="3">
        <v>5800000</v>
      </c>
      <c r="R275" s="82">
        <f t="shared" si="142"/>
        <v>0</v>
      </c>
      <c r="S275" s="82">
        <f t="shared" si="143"/>
        <v>2</v>
      </c>
      <c r="T275"/>
      <c r="U275" s="8">
        <f t="shared" si="144"/>
        <v>0</v>
      </c>
      <c r="V275" s="8">
        <f t="shared" si="145"/>
        <v>0.36247444641047227</v>
      </c>
      <c r="W275" s="1">
        <f t="shared" si="146"/>
        <v>1460000</v>
      </c>
      <c r="X275" s="1">
        <f t="shared" si="147"/>
        <v>5821100</v>
      </c>
    </row>
    <row r="276" spans="1:24" x14ac:dyDescent="0.25">
      <c r="A276" t="s">
        <v>252</v>
      </c>
      <c r="B276" t="s">
        <v>251</v>
      </c>
      <c r="C276" s="306" t="s">
        <v>311</v>
      </c>
      <c r="D276" t="s">
        <v>35</v>
      </c>
      <c r="E276" s="18" t="s">
        <v>36</v>
      </c>
      <c r="F276" s="306">
        <v>1000</v>
      </c>
      <c r="G276" s="306" t="s">
        <v>12</v>
      </c>
      <c r="H276" s="3">
        <v>0</v>
      </c>
      <c r="I276" s="3">
        <v>1460000</v>
      </c>
      <c r="J276" s="3">
        <v>11900</v>
      </c>
      <c r="K276" s="3">
        <v>5000000</v>
      </c>
      <c r="L276" s="17">
        <f t="shared" si="140"/>
        <v>0</v>
      </c>
      <c r="M276" s="17">
        <f t="shared" si="141"/>
        <v>2</v>
      </c>
      <c r="N276" s="3">
        <v>0</v>
      </c>
      <c r="O276" s="3">
        <v>1460000</v>
      </c>
      <c r="P276" s="3">
        <v>52000</v>
      </c>
      <c r="Q276" s="3">
        <v>5800000</v>
      </c>
      <c r="R276" s="82">
        <f t="shared" si="142"/>
        <v>0</v>
      </c>
      <c r="S276" s="82">
        <f t="shared" si="143"/>
        <v>2</v>
      </c>
      <c r="T276"/>
      <c r="U276" s="8">
        <f t="shared" si="144"/>
        <v>0</v>
      </c>
      <c r="V276" s="8">
        <f t="shared" si="145"/>
        <v>0.88858509911141492</v>
      </c>
      <c r="W276" s="1">
        <f t="shared" si="146"/>
        <v>1460000</v>
      </c>
      <c r="X276" s="1">
        <f t="shared" si="147"/>
        <v>5852000</v>
      </c>
    </row>
    <row r="277" spans="1:24" x14ac:dyDescent="0.25">
      <c r="A277" t="s">
        <v>37</v>
      </c>
      <c r="B277" t="s">
        <v>38</v>
      </c>
      <c r="C277" s="306" t="s">
        <v>48</v>
      </c>
      <c r="D277" t="s">
        <v>49</v>
      </c>
      <c r="E277" s="18" t="s">
        <v>36</v>
      </c>
      <c r="F277" s="306">
        <v>1000</v>
      </c>
      <c r="G277" s="306" t="s">
        <v>12</v>
      </c>
      <c r="H277" s="3">
        <v>0</v>
      </c>
      <c r="I277" s="3">
        <v>2690000</v>
      </c>
      <c r="J277" s="3">
        <v>11900</v>
      </c>
      <c r="K277" s="3">
        <v>10200000</v>
      </c>
      <c r="L277" s="17">
        <f t="shared" si="140"/>
        <v>0</v>
      </c>
      <c r="M277" s="17">
        <f t="shared" si="141"/>
        <v>2</v>
      </c>
      <c r="N277" s="3">
        <v>0</v>
      </c>
      <c r="O277" s="3">
        <v>2690000</v>
      </c>
      <c r="P277" s="3">
        <v>2180</v>
      </c>
      <c r="Q277" s="3">
        <v>1170000</v>
      </c>
      <c r="R277" s="82">
        <f t="shared" si="142"/>
        <v>0</v>
      </c>
      <c r="S277" s="82">
        <f t="shared" si="143"/>
        <v>2</v>
      </c>
      <c r="T277"/>
      <c r="U277" s="8">
        <f t="shared" si="144"/>
        <v>0</v>
      </c>
      <c r="V277" s="8">
        <f t="shared" si="145"/>
        <v>0.18597826272415499</v>
      </c>
      <c r="W277" s="1">
        <f t="shared" si="146"/>
        <v>2690000</v>
      </c>
      <c r="X277" s="1">
        <f t="shared" si="147"/>
        <v>1172180</v>
      </c>
    </row>
    <row r="278" spans="1:24" x14ac:dyDescent="0.25">
      <c r="A278"/>
      <c r="B278"/>
      <c r="C278" s="306"/>
      <c r="D278"/>
      <c r="E278"/>
      <c r="F278" s="306"/>
      <c r="G278" s="306"/>
      <c r="H278" s="13">
        <f>SUM(H275:H277)</f>
        <v>0</v>
      </c>
      <c r="I278" s="13">
        <f>SUM(I275:I277)</f>
        <v>5610000</v>
      </c>
      <c r="J278" s="13">
        <f>SUM(J275:J277)</f>
        <v>35700</v>
      </c>
      <c r="K278" s="13">
        <f>SUM(K275:K277)</f>
        <v>20200000</v>
      </c>
      <c r="L278" s="24">
        <f t="shared" si="140"/>
        <v>0</v>
      </c>
      <c r="M278" s="24">
        <f t="shared" si="141"/>
        <v>2</v>
      </c>
      <c r="N278" s="23">
        <f>SUM(N275:N277)</f>
        <v>0</v>
      </c>
      <c r="O278" s="23">
        <f>SUM(O275:O277)</f>
        <v>5610000</v>
      </c>
      <c r="P278" s="23">
        <f>SUM(P275:P277)</f>
        <v>75280</v>
      </c>
      <c r="Q278" s="23">
        <f>SUM(Q275:Q277)</f>
        <v>12770000</v>
      </c>
      <c r="R278" s="81">
        <f t="shared" si="142"/>
        <v>0</v>
      </c>
      <c r="S278" s="81">
        <f t="shared" si="143"/>
        <v>2</v>
      </c>
      <c r="T278" s="224" t="s">
        <v>674</v>
      </c>
      <c r="U278" s="24">
        <f t="shared" si="144"/>
        <v>0</v>
      </c>
      <c r="V278" s="24">
        <f t="shared" si="145"/>
        <v>0.58605184161030355</v>
      </c>
      <c r="W278" s="16">
        <f t="shared" si="146"/>
        <v>5610000</v>
      </c>
      <c r="X278" s="16">
        <f t="shared" si="147"/>
        <v>12845280</v>
      </c>
    </row>
    <row r="279" spans="1:24" x14ac:dyDescent="0.25">
      <c r="A279" t="s">
        <v>253</v>
      </c>
      <c r="B279" t="s">
        <v>38</v>
      </c>
      <c r="C279" s="306" t="s">
        <v>40</v>
      </c>
      <c r="D279" t="s">
        <v>20</v>
      </c>
      <c r="E279" s="18" t="s">
        <v>21</v>
      </c>
      <c r="F279" s="306">
        <v>1000</v>
      </c>
      <c r="G279" s="306">
        <v>1000</v>
      </c>
      <c r="H279" s="3">
        <v>896000</v>
      </c>
      <c r="I279" s="3">
        <v>4550000</v>
      </c>
      <c r="J279" s="3">
        <v>7830000</v>
      </c>
      <c r="K279" s="3">
        <v>3850000</v>
      </c>
      <c r="L279" s="17">
        <f t="shared" si="140"/>
        <v>0.20536328214531285</v>
      </c>
      <c r="M279" s="17">
        <f t="shared" si="141"/>
        <v>1.7946367178546871</v>
      </c>
      <c r="N279" s="3">
        <v>896000</v>
      </c>
      <c r="O279" s="3">
        <v>4550000</v>
      </c>
      <c r="P279" s="3">
        <v>13900000</v>
      </c>
      <c r="Q279" s="3">
        <v>6810000</v>
      </c>
      <c r="R279" s="82">
        <f t="shared" si="142"/>
        <v>0.12111381454447148</v>
      </c>
      <c r="S279" s="82">
        <f t="shared" si="143"/>
        <v>1.8788861854555285</v>
      </c>
      <c r="T279"/>
      <c r="U279" s="8">
        <f t="shared" si="144"/>
        <v>16.452442159383033</v>
      </c>
      <c r="V279" s="8">
        <f t="shared" si="145"/>
        <v>67.117334620956058</v>
      </c>
      <c r="W279" s="1">
        <f t="shared" si="146"/>
        <v>5446000</v>
      </c>
      <c r="X279" s="1">
        <f t="shared" si="147"/>
        <v>20710000</v>
      </c>
    </row>
    <row r="280" spans="1:24" x14ac:dyDescent="0.25">
      <c r="A280" t="s">
        <v>252</v>
      </c>
      <c r="B280" t="s">
        <v>251</v>
      </c>
      <c r="C280" s="306" t="s">
        <v>250</v>
      </c>
      <c r="D280" t="s">
        <v>20</v>
      </c>
      <c r="E280" s="18" t="s">
        <v>21</v>
      </c>
      <c r="F280" s="306">
        <v>1000</v>
      </c>
      <c r="G280" s="306">
        <v>1000</v>
      </c>
      <c r="H280" s="3">
        <v>896000</v>
      </c>
      <c r="I280" s="3">
        <v>4890000</v>
      </c>
      <c r="J280" s="3">
        <v>7830000</v>
      </c>
      <c r="K280" s="3">
        <v>3930000</v>
      </c>
      <c r="L280" s="17">
        <f t="shared" si="140"/>
        <v>0.20536328214531285</v>
      </c>
      <c r="M280" s="17">
        <f t="shared" si="141"/>
        <v>1.7946367178546871</v>
      </c>
      <c r="N280" s="3">
        <v>896000</v>
      </c>
      <c r="O280" s="3">
        <v>4890000</v>
      </c>
      <c r="P280" s="3">
        <v>34200000</v>
      </c>
      <c r="Q280" s="3">
        <v>17100000</v>
      </c>
      <c r="R280" s="82">
        <f t="shared" si="142"/>
        <v>5.1059949851834964E-2</v>
      </c>
      <c r="S280" s="82">
        <f t="shared" si="143"/>
        <v>1.9489400501481651</v>
      </c>
      <c r="T280"/>
      <c r="U280" s="8">
        <f t="shared" si="144"/>
        <v>15.485655029381265</v>
      </c>
      <c r="V280" s="8">
        <f t="shared" si="145"/>
        <v>66.666666666666671</v>
      </c>
      <c r="W280" s="1">
        <f t="shared" si="146"/>
        <v>5786000</v>
      </c>
      <c r="X280" s="1">
        <f t="shared" si="147"/>
        <v>51300000</v>
      </c>
    </row>
    <row r="281" spans="1:24" x14ac:dyDescent="0.25">
      <c r="A281" t="s">
        <v>37</v>
      </c>
      <c r="B281" t="s">
        <v>38</v>
      </c>
      <c r="C281" s="306" t="s">
        <v>40</v>
      </c>
      <c r="D281" t="s">
        <v>41</v>
      </c>
      <c r="E281" s="18" t="s">
        <v>21</v>
      </c>
      <c r="F281" s="306">
        <v>1000</v>
      </c>
      <c r="G281" s="306">
        <v>1000</v>
      </c>
      <c r="H281" s="3">
        <v>896000</v>
      </c>
      <c r="I281" s="3">
        <v>4550000</v>
      </c>
      <c r="J281" s="3">
        <v>7830000</v>
      </c>
      <c r="K281" s="3">
        <v>3850000</v>
      </c>
      <c r="L281" s="17">
        <f t="shared" si="140"/>
        <v>0.20536328214531285</v>
      </c>
      <c r="M281" s="17">
        <f t="shared" si="141"/>
        <v>1.7946367178546871</v>
      </c>
      <c r="N281" s="3">
        <v>896000</v>
      </c>
      <c r="O281" s="3">
        <v>4550000</v>
      </c>
      <c r="P281" s="3">
        <v>1430000</v>
      </c>
      <c r="Q281" s="3">
        <v>703000</v>
      </c>
      <c r="R281" s="82">
        <f t="shared" si="142"/>
        <v>0.77042132416165088</v>
      </c>
      <c r="S281" s="82">
        <f t="shared" si="143"/>
        <v>1.2295786758383491</v>
      </c>
      <c r="T281"/>
      <c r="U281" s="8">
        <f t="shared" si="144"/>
        <v>16.452442159383033</v>
      </c>
      <c r="V281" s="8">
        <f t="shared" si="145"/>
        <v>67.041725269573377</v>
      </c>
      <c r="W281" s="1">
        <f t="shared" si="146"/>
        <v>5446000</v>
      </c>
      <c r="X281" s="1">
        <f t="shared" si="147"/>
        <v>2133000</v>
      </c>
    </row>
    <row r="282" spans="1:24" x14ac:dyDescent="0.25">
      <c r="A282" t="s">
        <v>109</v>
      </c>
      <c r="B282" t="s">
        <v>110</v>
      </c>
      <c r="C282" s="306" t="s">
        <v>310</v>
      </c>
      <c r="D282" t="s">
        <v>123</v>
      </c>
      <c r="E282" s="18" t="s">
        <v>21</v>
      </c>
      <c r="F282" s="306" t="s">
        <v>12</v>
      </c>
      <c r="G282" s="306">
        <v>1000</v>
      </c>
      <c r="H282" s="3">
        <v>47800</v>
      </c>
      <c r="I282" s="3">
        <v>0</v>
      </c>
      <c r="J282" s="3">
        <v>161000</v>
      </c>
      <c r="K282" s="3">
        <v>0</v>
      </c>
      <c r="L282" s="17">
        <f t="shared" si="140"/>
        <v>0.45785440613026818</v>
      </c>
      <c r="M282" s="17">
        <f t="shared" si="141"/>
        <v>1.5421455938697317</v>
      </c>
      <c r="N282" s="3">
        <v>47800</v>
      </c>
      <c r="O282" s="3">
        <v>0</v>
      </c>
      <c r="P282" s="3">
        <v>52600</v>
      </c>
      <c r="Q282" s="3">
        <v>0</v>
      </c>
      <c r="R282" s="82">
        <f t="shared" si="142"/>
        <v>0.952191235059761</v>
      </c>
      <c r="S282" s="82">
        <f t="shared" si="143"/>
        <v>1.047808764940239</v>
      </c>
      <c r="T282"/>
      <c r="U282" s="8">
        <f t="shared" si="144"/>
        <v>100</v>
      </c>
      <c r="V282" s="8">
        <f t="shared" si="145"/>
        <v>100</v>
      </c>
      <c r="W282" s="1">
        <f t="shared" si="146"/>
        <v>47800</v>
      </c>
      <c r="X282" s="1">
        <f t="shared" si="147"/>
        <v>52600</v>
      </c>
    </row>
    <row r="283" spans="1:24" x14ac:dyDescent="0.25">
      <c r="A283" t="s">
        <v>303</v>
      </c>
      <c r="B283" t="s">
        <v>302</v>
      </c>
      <c r="C283" s="306" t="s">
        <v>309</v>
      </c>
      <c r="D283" t="s">
        <v>308</v>
      </c>
      <c r="E283" s="18" t="s">
        <v>21</v>
      </c>
      <c r="F283" s="306">
        <v>1000</v>
      </c>
      <c r="G283" s="306" t="s">
        <v>12</v>
      </c>
      <c r="H283" s="3">
        <v>516000</v>
      </c>
      <c r="I283" s="3">
        <v>0</v>
      </c>
      <c r="J283" s="3">
        <v>0</v>
      </c>
      <c r="K283" s="3">
        <v>0</v>
      </c>
      <c r="L283" s="17">
        <f t="shared" si="140"/>
        <v>2</v>
      </c>
      <c r="M283" s="17">
        <f t="shared" si="141"/>
        <v>0</v>
      </c>
      <c r="N283" s="3">
        <v>516000</v>
      </c>
      <c r="O283" s="3">
        <v>0</v>
      </c>
      <c r="P283" s="3">
        <v>0</v>
      </c>
      <c r="Q283" s="3">
        <v>0</v>
      </c>
      <c r="R283" s="82">
        <f t="shared" si="142"/>
        <v>2</v>
      </c>
      <c r="S283" s="82">
        <f t="shared" si="143"/>
        <v>0</v>
      </c>
      <c r="T283"/>
      <c r="U283" s="8">
        <f t="shared" si="144"/>
        <v>100</v>
      </c>
      <c r="V283" s="8" t="s">
        <v>276</v>
      </c>
      <c r="W283" s="1">
        <f t="shared" si="146"/>
        <v>516000</v>
      </c>
      <c r="X283" s="1">
        <f t="shared" si="147"/>
        <v>0</v>
      </c>
    </row>
    <row r="284" spans="1:24" x14ac:dyDescent="0.25">
      <c r="A284" t="s">
        <v>303</v>
      </c>
      <c r="B284" t="s">
        <v>302</v>
      </c>
      <c r="C284" s="306" t="s">
        <v>300</v>
      </c>
      <c r="D284" t="s">
        <v>307</v>
      </c>
      <c r="E284" s="18" t="s">
        <v>21</v>
      </c>
      <c r="F284" s="306">
        <v>1000</v>
      </c>
      <c r="G284" s="306">
        <v>1000</v>
      </c>
      <c r="H284" s="3">
        <v>700000</v>
      </c>
      <c r="I284" s="3">
        <v>215000</v>
      </c>
      <c r="J284" s="3">
        <v>589000</v>
      </c>
      <c r="K284" s="3">
        <v>62500</v>
      </c>
      <c r="L284" s="17">
        <f t="shared" si="140"/>
        <v>1.0861132660977502</v>
      </c>
      <c r="M284" s="17">
        <f t="shared" si="141"/>
        <v>0.91388673390224984</v>
      </c>
      <c r="N284" s="3">
        <v>700000</v>
      </c>
      <c r="O284" s="3">
        <v>215000</v>
      </c>
      <c r="P284" s="3">
        <v>700000</v>
      </c>
      <c r="Q284" s="3">
        <v>74200</v>
      </c>
      <c r="R284" s="82">
        <f t="shared" si="142"/>
        <v>1</v>
      </c>
      <c r="S284" s="82">
        <f t="shared" si="143"/>
        <v>1</v>
      </c>
      <c r="T284"/>
      <c r="U284" s="8">
        <f t="shared" si="144"/>
        <v>76.502732240437155</v>
      </c>
      <c r="V284" s="8">
        <f t="shared" ref="V284:V289" si="148">P284*100/(Q284+P284)</f>
        <v>90.415913200723324</v>
      </c>
      <c r="W284" s="1">
        <f t="shared" si="146"/>
        <v>915000</v>
      </c>
      <c r="X284" s="1">
        <f t="shared" si="147"/>
        <v>774200</v>
      </c>
    </row>
    <row r="285" spans="1:24" x14ac:dyDescent="0.25">
      <c r="A285" t="s">
        <v>303</v>
      </c>
      <c r="B285" t="s">
        <v>302</v>
      </c>
      <c r="C285" s="306" t="s">
        <v>85</v>
      </c>
      <c r="D285" t="s">
        <v>306</v>
      </c>
      <c r="E285" s="18" t="s">
        <v>21</v>
      </c>
      <c r="F285" s="306">
        <v>1000</v>
      </c>
      <c r="G285" s="306">
        <v>1000</v>
      </c>
      <c r="H285" s="3">
        <v>17200000</v>
      </c>
      <c r="I285" s="3">
        <v>2350000</v>
      </c>
      <c r="J285" s="3">
        <v>42100000</v>
      </c>
      <c r="K285" s="3">
        <v>4580000</v>
      </c>
      <c r="L285" s="17">
        <f t="shared" si="140"/>
        <v>0.5801011804384486</v>
      </c>
      <c r="M285" s="17">
        <f t="shared" si="141"/>
        <v>1.4198988195615514</v>
      </c>
      <c r="N285" s="3">
        <v>17200000</v>
      </c>
      <c r="O285" s="3">
        <v>2350000</v>
      </c>
      <c r="P285" s="3">
        <v>50000000</v>
      </c>
      <c r="Q285" s="3">
        <v>5440000</v>
      </c>
      <c r="R285" s="82">
        <f t="shared" si="142"/>
        <v>0.51190476190476186</v>
      </c>
      <c r="S285" s="82">
        <f t="shared" si="143"/>
        <v>1.4880952380952381</v>
      </c>
      <c r="T285"/>
      <c r="U285" s="8">
        <f t="shared" si="144"/>
        <v>87.979539641943731</v>
      </c>
      <c r="V285" s="8">
        <f t="shared" si="148"/>
        <v>90.187590187590189</v>
      </c>
      <c r="W285" s="1">
        <f t="shared" si="146"/>
        <v>19550000</v>
      </c>
      <c r="X285" s="1">
        <f t="shared" si="147"/>
        <v>55440000</v>
      </c>
    </row>
    <row r="286" spans="1:24" x14ac:dyDescent="0.25">
      <c r="A286" t="s">
        <v>303</v>
      </c>
      <c r="B286" t="s">
        <v>302</v>
      </c>
      <c r="C286" s="306" t="s">
        <v>305</v>
      </c>
      <c r="D286" t="s">
        <v>304</v>
      </c>
      <c r="E286" s="18" t="s">
        <v>21</v>
      </c>
      <c r="F286" s="306">
        <v>1000</v>
      </c>
      <c r="G286" s="306">
        <v>1000</v>
      </c>
      <c r="H286" s="3">
        <v>4640000</v>
      </c>
      <c r="I286" s="3">
        <v>406000</v>
      </c>
      <c r="J286" s="3">
        <v>8830000</v>
      </c>
      <c r="K286" s="3">
        <v>145000</v>
      </c>
      <c r="L286" s="17">
        <f t="shared" si="140"/>
        <v>0.68893838158871568</v>
      </c>
      <c r="M286" s="17">
        <f t="shared" si="141"/>
        <v>1.3110616184112844</v>
      </c>
      <c r="N286" s="3">
        <v>4640000</v>
      </c>
      <c r="O286" s="3">
        <v>406000</v>
      </c>
      <c r="P286" s="3">
        <v>10500000</v>
      </c>
      <c r="Q286" s="3">
        <v>173000</v>
      </c>
      <c r="R286" s="82">
        <f t="shared" si="142"/>
        <v>0.61294583883751652</v>
      </c>
      <c r="S286" s="82">
        <f t="shared" si="143"/>
        <v>1.3870541611624836</v>
      </c>
      <c r="T286"/>
      <c r="U286" s="8">
        <f t="shared" si="144"/>
        <v>91.954022988505741</v>
      </c>
      <c r="V286" s="8">
        <f t="shared" si="148"/>
        <v>98.379087416846247</v>
      </c>
      <c r="W286" s="1">
        <f t="shared" si="146"/>
        <v>5046000</v>
      </c>
      <c r="X286" s="1">
        <f t="shared" si="147"/>
        <v>10673000</v>
      </c>
    </row>
    <row r="287" spans="1:24" x14ac:dyDescent="0.25">
      <c r="A287" t="s">
        <v>303</v>
      </c>
      <c r="B287" t="s">
        <v>302</v>
      </c>
      <c r="C287" s="306" t="s">
        <v>107</v>
      </c>
      <c r="D287" t="s">
        <v>301</v>
      </c>
      <c r="E287" s="18" t="s">
        <v>21</v>
      </c>
      <c r="F287" s="306">
        <v>1000</v>
      </c>
      <c r="G287" s="306">
        <v>1000</v>
      </c>
      <c r="H287" s="3">
        <v>5050000</v>
      </c>
      <c r="I287" s="3">
        <v>0</v>
      </c>
      <c r="J287" s="3">
        <v>8960000</v>
      </c>
      <c r="K287" s="3">
        <v>0</v>
      </c>
      <c r="L287" s="17">
        <f t="shared" si="140"/>
        <v>0.72091363311920054</v>
      </c>
      <c r="M287" s="17">
        <f t="shared" si="141"/>
        <v>1.2790863668807995</v>
      </c>
      <c r="N287" s="3">
        <v>5050000</v>
      </c>
      <c r="O287" s="3">
        <v>0</v>
      </c>
      <c r="P287" s="3">
        <v>10600000</v>
      </c>
      <c r="Q287" s="3">
        <v>0</v>
      </c>
      <c r="R287" s="82">
        <f t="shared" si="142"/>
        <v>0.64536741214057503</v>
      </c>
      <c r="S287" s="82">
        <f t="shared" si="143"/>
        <v>1.354632587859425</v>
      </c>
      <c r="T287"/>
      <c r="U287" s="8">
        <f t="shared" si="144"/>
        <v>100</v>
      </c>
      <c r="V287" s="8">
        <f t="shared" si="148"/>
        <v>100</v>
      </c>
      <c r="W287" s="1">
        <f t="shared" si="146"/>
        <v>5050000</v>
      </c>
      <c r="X287" s="1">
        <f t="shared" si="147"/>
        <v>10600000</v>
      </c>
    </row>
    <row r="288" spans="1:24" x14ac:dyDescent="0.25">
      <c r="A288" t="s">
        <v>105</v>
      </c>
      <c r="B288" t="s">
        <v>106</v>
      </c>
      <c r="C288" s="306" t="s">
        <v>300</v>
      </c>
      <c r="D288" t="s">
        <v>299</v>
      </c>
      <c r="E288" s="18" t="s">
        <v>21</v>
      </c>
      <c r="F288" s="306">
        <v>1000</v>
      </c>
      <c r="G288" s="306">
        <v>1000</v>
      </c>
      <c r="H288" s="3">
        <v>529000</v>
      </c>
      <c r="I288" s="3">
        <v>345000</v>
      </c>
      <c r="J288" s="3">
        <v>346000</v>
      </c>
      <c r="K288" s="3">
        <v>103000</v>
      </c>
      <c r="L288" s="17">
        <f t="shared" si="140"/>
        <v>1.2091428571428571</v>
      </c>
      <c r="M288" s="17">
        <f t="shared" si="141"/>
        <v>0.79085714285714281</v>
      </c>
      <c r="N288" s="3">
        <v>529000</v>
      </c>
      <c r="O288" s="3">
        <v>345000</v>
      </c>
      <c r="P288" s="3">
        <v>88600000</v>
      </c>
      <c r="Q288" s="3">
        <v>26400000</v>
      </c>
      <c r="R288" s="82">
        <f t="shared" si="142"/>
        <v>1.1870434987490042E-2</v>
      </c>
      <c r="S288" s="82">
        <f t="shared" si="143"/>
        <v>1.9881295650125099</v>
      </c>
      <c r="T288"/>
      <c r="U288" s="8">
        <f t="shared" si="144"/>
        <v>60.526315789473685</v>
      </c>
      <c r="V288" s="8">
        <f t="shared" si="148"/>
        <v>77.043478260869563</v>
      </c>
      <c r="W288" s="1">
        <f t="shared" si="146"/>
        <v>874000</v>
      </c>
      <c r="X288" s="1">
        <f t="shared" si="147"/>
        <v>115000000</v>
      </c>
    </row>
    <row r="289" spans="1:24" x14ac:dyDescent="0.25">
      <c r="A289" t="s">
        <v>105</v>
      </c>
      <c r="B289" t="s">
        <v>106</v>
      </c>
      <c r="C289" s="306" t="s">
        <v>85</v>
      </c>
      <c r="D289" t="s">
        <v>99</v>
      </c>
      <c r="E289" s="18" t="s">
        <v>21</v>
      </c>
      <c r="F289" s="306">
        <v>1000</v>
      </c>
      <c r="G289" s="306">
        <v>1000</v>
      </c>
      <c r="H289" s="3">
        <v>2760000</v>
      </c>
      <c r="I289" s="3">
        <v>790000</v>
      </c>
      <c r="J289" s="3">
        <v>6560000</v>
      </c>
      <c r="K289" s="3">
        <v>1540000</v>
      </c>
      <c r="L289" s="17">
        <f t="shared" si="140"/>
        <v>0.59227467811158796</v>
      </c>
      <c r="M289" s="17">
        <f t="shared" si="141"/>
        <v>1.407725321888412</v>
      </c>
      <c r="N289" s="3">
        <v>2760000</v>
      </c>
      <c r="O289" s="3">
        <v>790000</v>
      </c>
      <c r="P289" s="3">
        <v>1680000000</v>
      </c>
      <c r="Q289" s="3">
        <v>395000000</v>
      </c>
      <c r="R289" s="82">
        <f t="shared" si="142"/>
        <v>3.280325180061328E-3</v>
      </c>
      <c r="S289" s="82">
        <f t="shared" si="143"/>
        <v>1.9967196748199387</v>
      </c>
      <c r="T289"/>
      <c r="U289" s="8">
        <f t="shared" si="144"/>
        <v>77.74647887323944</v>
      </c>
      <c r="V289" s="8">
        <f t="shared" si="148"/>
        <v>80.963855421686745</v>
      </c>
      <c r="W289" s="1">
        <f t="shared" si="146"/>
        <v>3550000</v>
      </c>
      <c r="X289" s="1">
        <f t="shared" si="147"/>
        <v>2075000000</v>
      </c>
    </row>
    <row r="290" spans="1:24" x14ac:dyDescent="0.25">
      <c r="A290" t="s">
        <v>105</v>
      </c>
      <c r="B290" t="s">
        <v>106</v>
      </c>
      <c r="C290" s="306" t="s">
        <v>107</v>
      </c>
      <c r="D290" t="s">
        <v>108</v>
      </c>
      <c r="E290" s="18" t="s">
        <v>21</v>
      </c>
      <c r="F290" s="306">
        <v>20.010000000000002</v>
      </c>
      <c r="G290" s="306" t="s">
        <v>12</v>
      </c>
      <c r="H290" s="3">
        <v>1230</v>
      </c>
      <c r="I290" s="3">
        <v>0</v>
      </c>
      <c r="J290" s="3">
        <v>0</v>
      </c>
      <c r="K290" s="3">
        <v>0</v>
      </c>
      <c r="L290" s="17">
        <f t="shared" si="140"/>
        <v>2</v>
      </c>
      <c r="M290" s="17">
        <f t="shared" si="141"/>
        <v>0</v>
      </c>
      <c r="N290" s="3">
        <v>1230</v>
      </c>
      <c r="O290" s="3">
        <v>0</v>
      </c>
      <c r="P290" s="3">
        <v>0</v>
      </c>
      <c r="Q290" s="3">
        <v>0</v>
      </c>
      <c r="R290" s="82">
        <f t="shared" si="142"/>
        <v>2</v>
      </c>
      <c r="S290" s="82">
        <f t="shared" si="143"/>
        <v>0</v>
      </c>
      <c r="T290"/>
      <c r="U290" s="8">
        <f t="shared" si="144"/>
        <v>100</v>
      </c>
      <c r="V290" s="8" t="s">
        <v>276</v>
      </c>
      <c r="W290" s="1">
        <f t="shared" si="146"/>
        <v>1230</v>
      </c>
      <c r="X290" s="1">
        <f t="shared" si="147"/>
        <v>0</v>
      </c>
    </row>
    <row r="291" spans="1:24" x14ac:dyDescent="0.25">
      <c r="A291" t="s">
        <v>105</v>
      </c>
      <c r="B291" t="s">
        <v>106</v>
      </c>
      <c r="C291" s="306" t="s">
        <v>247</v>
      </c>
      <c r="D291" t="s">
        <v>246</v>
      </c>
      <c r="E291" s="18" t="s">
        <v>21</v>
      </c>
      <c r="F291" s="306">
        <v>1000</v>
      </c>
      <c r="G291" s="306">
        <v>1000</v>
      </c>
      <c r="H291" s="3">
        <v>1090000</v>
      </c>
      <c r="I291" s="3">
        <v>473000</v>
      </c>
      <c r="J291" s="3">
        <v>2530000</v>
      </c>
      <c r="K291" s="3">
        <v>263000</v>
      </c>
      <c r="L291" s="17">
        <f t="shared" si="140"/>
        <v>0.60220994475138123</v>
      </c>
      <c r="M291" s="17">
        <f t="shared" si="141"/>
        <v>1.3977900552486189</v>
      </c>
      <c r="N291" s="3">
        <v>1090000</v>
      </c>
      <c r="O291" s="3">
        <v>473000</v>
      </c>
      <c r="P291" s="3">
        <v>647000000</v>
      </c>
      <c r="Q291" s="3">
        <v>67200000</v>
      </c>
      <c r="R291" s="82">
        <f t="shared" si="142"/>
        <v>3.3637303460939067E-3</v>
      </c>
      <c r="S291" s="82">
        <f t="shared" si="143"/>
        <v>1.9966362696539062</v>
      </c>
      <c r="T291"/>
      <c r="U291" s="8">
        <f t="shared" si="144"/>
        <v>69.73768394113884</v>
      </c>
      <c r="V291" s="8">
        <f t="shared" ref="V291:V300" si="149">P291*100/(Q291+P291)</f>
        <v>90.590870904508535</v>
      </c>
      <c r="W291" s="1">
        <f t="shared" si="146"/>
        <v>1563000</v>
      </c>
      <c r="X291" s="1">
        <f t="shared" si="147"/>
        <v>714200000</v>
      </c>
    </row>
    <row r="292" spans="1:24" x14ac:dyDescent="0.25">
      <c r="A292" t="s">
        <v>118</v>
      </c>
      <c r="B292" t="s">
        <v>119</v>
      </c>
      <c r="C292" s="306" t="s">
        <v>122</v>
      </c>
      <c r="D292" t="s">
        <v>123</v>
      </c>
      <c r="E292" s="18" t="s">
        <v>21</v>
      </c>
      <c r="F292" s="306">
        <v>1000</v>
      </c>
      <c r="G292" s="306">
        <v>1000</v>
      </c>
      <c r="H292" s="3">
        <v>70300</v>
      </c>
      <c r="I292" s="3">
        <v>20700</v>
      </c>
      <c r="J292" s="3">
        <v>245000</v>
      </c>
      <c r="K292" s="3">
        <v>74800</v>
      </c>
      <c r="L292" s="17">
        <f t="shared" si="140"/>
        <v>0.44592451633365049</v>
      </c>
      <c r="M292" s="17">
        <f t="shared" si="141"/>
        <v>1.5540754836663495</v>
      </c>
      <c r="N292" s="3">
        <v>70300</v>
      </c>
      <c r="O292" s="3">
        <v>20700</v>
      </c>
      <c r="P292" s="3">
        <v>192000</v>
      </c>
      <c r="Q292" s="3">
        <v>58800</v>
      </c>
      <c r="R292" s="82">
        <f t="shared" si="142"/>
        <v>0.53602744948532211</v>
      </c>
      <c r="S292" s="82">
        <f t="shared" si="143"/>
        <v>1.4639725505146779</v>
      </c>
      <c r="T292"/>
      <c r="U292" s="8">
        <f t="shared" si="144"/>
        <v>77.252747252747255</v>
      </c>
      <c r="V292" s="8">
        <f t="shared" si="149"/>
        <v>76.555023923444978</v>
      </c>
      <c r="W292" s="1">
        <f t="shared" si="146"/>
        <v>91000</v>
      </c>
      <c r="X292" s="1">
        <f t="shared" si="147"/>
        <v>250800</v>
      </c>
    </row>
    <row r="293" spans="1:24" x14ac:dyDescent="0.25">
      <c r="A293" t="s">
        <v>249</v>
      </c>
      <c r="B293" t="s">
        <v>248</v>
      </c>
      <c r="C293" s="306" t="s">
        <v>85</v>
      </c>
      <c r="D293" t="s">
        <v>298</v>
      </c>
      <c r="E293" s="18" t="s">
        <v>21</v>
      </c>
      <c r="F293" s="306">
        <v>1000</v>
      </c>
      <c r="G293" s="306">
        <v>1000</v>
      </c>
      <c r="H293" s="3">
        <v>2760000</v>
      </c>
      <c r="I293" s="3">
        <v>790000</v>
      </c>
      <c r="J293" s="3">
        <v>6560000</v>
      </c>
      <c r="K293" s="3">
        <v>1540000</v>
      </c>
      <c r="L293" s="17">
        <f t="shared" si="140"/>
        <v>0.59227467811158796</v>
      </c>
      <c r="M293" s="17">
        <f t="shared" si="141"/>
        <v>1.407725321888412</v>
      </c>
      <c r="N293" s="3">
        <v>2760000</v>
      </c>
      <c r="O293" s="3">
        <v>790000</v>
      </c>
      <c r="P293" s="3">
        <v>9950000</v>
      </c>
      <c r="Q293" s="3">
        <v>2340000</v>
      </c>
      <c r="R293" s="82">
        <f t="shared" si="142"/>
        <v>0.43430369787568845</v>
      </c>
      <c r="S293" s="82">
        <f t="shared" si="143"/>
        <v>1.5656963021243115</v>
      </c>
      <c r="T293"/>
      <c r="U293" s="8">
        <f t="shared" si="144"/>
        <v>77.74647887323944</v>
      </c>
      <c r="V293" s="8">
        <f t="shared" si="149"/>
        <v>80.960130187144017</v>
      </c>
      <c r="W293" s="1">
        <f t="shared" si="146"/>
        <v>3550000</v>
      </c>
      <c r="X293" s="1">
        <f t="shared" si="147"/>
        <v>12290000</v>
      </c>
    </row>
    <row r="294" spans="1:24" x14ac:dyDescent="0.25">
      <c r="A294" t="s">
        <v>249</v>
      </c>
      <c r="B294" t="s">
        <v>248</v>
      </c>
      <c r="C294" s="306" t="s">
        <v>107</v>
      </c>
      <c r="D294" t="s">
        <v>297</v>
      </c>
      <c r="E294" s="18" t="s">
        <v>21</v>
      </c>
      <c r="F294" s="306" t="s">
        <v>12</v>
      </c>
      <c r="G294" s="306">
        <v>46.13</v>
      </c>
      <c r="H294" s="3">
        <v>123000</v>
      </c>
      <c r="I294" s="3">
        <v>398000</v>
      </c>
      <c r="J294" s="3">
        <v>29100</v>
      </c>
      <c r="K294" s="3">
        <v>262000</v>
      </c>
      <c r="L294" s="17">
        <f t="shared" si="140"/>
        <v>1.6173570019723866</v>
      </c>
      <c r="M294" s="17">
        <f t="shared" si="141"/>
        <v>0.38264299802761342</v>
      </c>
      <c r="N294" s="3">
        <v>123000</v>
      </c>
      <c r="O294" s="3">
        <v>398000</v>
      </c>
      <c r="P294" s="3">
        <v>44200</v>
      </c>
      <c r="Q294" s="3">
        <v>398000</v>
      </c>
      <c r="R294" s="82">
        <f t="shared" si="142"/>
        <v>1.4712918660287082</v>
      </c>
      <c r="S294" s="82">
        <f t="shared" si="143"/>
        <v>0.5287081339712919</v>
      </c>
      <c r="T294"/>
      <c r="U294" s="8">
        <f t="shared" si="144"/>
        <v>23.608445297504797</v>
      </c>
      <c r="V294" s="8">
        <f t="shared" si="149"/>
        <v>9.9954771596562644</v>
      </c>
      <c r="W294" s="1">
        <f t="shared" si="146"/>
        <v>521000</v>
      </c>
      <c r="X294" s="1">
        <f t="shared" si="147"/>
        <v>442200</v>
      </c>
    </row>
    <row r="295" spans="1:24" x14ac:dyDescent="0.25">
      <c r="A295" t="s">
        <v>249</v>
      </c>
      <c r="B295" t="s">
        <v>248</v>
      </c>
      <c r="C295" s="306" t="s">
        <v>247</v>
      </c>
      <c r="D295" t="s">
        <v>246</v>
      </c>
      <c r="E295" s="18" t="s">
        <v>21</v>
      </c>
      <c r="F295" s="306">
        <v>1000</v>
      </c>
      <c r="G295" s="306">
        <v>1000</v>
      </c>
      <c r="H295" s="3">
        <v>1090000</v>
      </c>
      <c r="I295" s="3">
        <v>473000</v>
      </c>
      <c r="J295" s="3">
        <v>2530000</v>
      </c>
      <c r="K295" s="3">
        <v>263000</v>
      </c>
      <c r="L295" s="17">
        <f t="shared" si="140"/>
        <v>0.60220994475138123</v>
      </c>
      <c r="M295" s="17">
        <f t="shared" si="141"/>
        <v>1.3977900552486189</v>
      </c>
      <c r="N295" s="3">
        <v>1090000</v>
      </c>
      <c r="O295" s="3">
        <v>473000</v>
      </c>
      <c r="P295" s="3">
        <v>3830000</v>
      </c>
      <c r="Q295" s="3">
        <v>398000</v>
      </c>
      <c r="R295" s="82">
        <f t="shared" si="142"/>
        <v>0.44308943089430897</v>
      </c>
      <c r="S295" s="82">
        <f t="shared" si="143"/>
        <v>1.556910569105691</v>
      </c>
      <c r="T295"/>
      <c r="U295" s="8">
        <f t="shared" si="144"/>
        <v>69.73768394113884</v>
      </c>
      <c r="V295" s="8">
        <f t="shared" si="149"/>
        <v>90.586565752128664</v>
      </c>
      <c r="W295" s="1">
        <f t="shared" si="146"/>
        <v>1563000</v>
      </c>
      <c r="X295" s="1">
        <f t="shared" si="147"/>
        <v>4228000</v>
      </c>
    </row>
    <row r="296" spans="1:24" x14ac:dyDescent="0.25">
      <c r="A296" t="s">
        <v>178</v>
      </c>
      <c r="B296" t="s">
        <v>296</v>
      </c>
      <c r="C296" s="306" t="s">
        <v>295</v>
      </c>
      <c r="D296" t="s">
        <v>294</v>
      </c>
      <c r="E296" s="18" t="s">
        <v>21</v>
      </c>
      <c r="F296" s="306">
        <v>1000</v>
      </c>
      <c r="G296" s="306" t="s">
        <v>12</v>
      </c>
      <c r="H296" s="3">
        <v>21400</v>
      </c>
      <c r="I296" s="3">
        <v>0</v>
      </c>
      <c r="J296" s="3">
        <v>2960</v>
      </c>
      <c r="K296" s="3">
        <v>0</v>
      </c>
      <c r="L296" s="17">
        <f t="shared" si="140"/>
        <v>1.7569786535303777</v>
      </c>
      <c r="M296" s="17">
        <f t="shared" si="141"/>
        <v>0.24302134646962234</v>
      </c>
      <c r="N296" s="3">
        <v>21400</v>
      </c>
      <c r="O296" s="3">
        <v>0</v>
      </c>
      <c r="P296" s="3">
        <v>2570</v>
      </c>
      <c r="Q296" s="3">
        <v>0</v>
      </c>
      <c r="R296" s="82">
        <f t="shared" si="142"/>
        <v>1.7855652899457655</v>
      </c>
      <c r="S296" s="82">
        <f t="shared" si="143"/>
        <v>0.21443471005423445</v>
      </c>
      <c r="T296"/>
      <c r="U296" s="8">
        <f t="shared" si="144"/>
        <v>100</v>
      </c>
      <c r="V296" s="8">
        <f t="shared" si="149"/>
        <v>100</v>
      </c>
      <c r="W296" s="1">
        <f t="shared" si="146"/>
        <v>21400</v>
      </c>
      <c r="X296" s="1">
        <f t="shared" si="147"/>
        <v>2570</v>
      </c>
    </row>
    <row r="297" spans="1:24" x14ac:dyDescent="0.25">
      <c r="A297" t="s">
        <v>293</v>
      </c>
      <c r="B297" t="s">
        <v>292</v>
      </c>
      <c r="C297" s="306" t="s">
        <v>291</v>
      </c>
      <c r="D297" t="s">
        <v>290</v>
      </c>
      <c r="E297" s="18" t="s">
        <v>21</v>
      </c>
      <c r="F297" s="306">
        <v>1000</v>
      </c>
      <c r="G297" s="306">
        <v>1000</v>
      </c>
      <c r="H297" s="3">
        <v>621</v>
      </c>
      <c r="I297" s="3">
        <v>0</v>
      </c>
      <c r="J297" s="3">
        <v>2200</v>
      </c>
      <c r="K297" s="3">
        <v>0</v>
      </c>
      <c r="L297" s="17">
        <f t="shared" si="140"/>
        <v>0.44026940801134351</v>
      </c>
      <c r="M297" s="17">
        <f t="shared" si="141"/>
        <v>1.5597305919886566</v>
      </c>
      <c r="N297" s="3">
        <v>621</v>
      </c>
      <c r="O297" s="3">
        <v>0</v>
      </c>
      <c r="P297" s="3">
        <v>565</v>
      </c>
      <c r="Q297" s="3">
        <v>0</v>
      </c>
      <c r="R297" s="82">
        <f t="shared" si="142"/>
        <v>1.0472175379426645</v>
      </c>
      <c r="S297" s="82">
        <f t="shared" si="143"/>
        <v>0.95278246205733563</v>
      </c>
      <c r="T297"/>
      <c r="U297" s="8">
        <f t="shared" si="144"/>
        <v>100</v>
      </c>
      <c r="V297" s="8">
        <f t="shared" si="149"/>
        <v>100</v>
      </c>
      <c r="W297" s="1">
        <f t="shared" si="146"/>
        <v>621</v>
      </c>
      <c r="X297" s="1">
        <f t="shared" si="147"/>
        <v>565</v>
      </c>
    </row>
    <row r="298" spans="1:24" x14ac:dyDescent="0.25">
      <c r="A298" t="s">
        <v>179</v>
      </c>
      <c r="B298" t="s">
        <v>289</v>
      </c>
      <c r="C298" s="306" t="s">
        <v>288</v>
      </c>
      <c r="D298" t="s">
        <v>287</v>
      </c>
      <c r="E298" s="18" t="s">
        <v>21</v>
      </c>
      <c r="F298" s="306">
        <v>1000</v>
      </c>
      <c r="G298" s="306">
        <v>1000</v>
      </c>
      <c r="H298" s="3">
        <v>26500</v>
      </c>
      <c r="I298" s="3">
        <v>0</v>
      </c>
      <c r="J298" s="3">
        <v>9650</v>
      </c>
      <c r="K298" s="3">
        <v>0</v>
      </c>
      <c r="L298" s="17">
        <f t="shared" si="140"/>
        <v>1.4661134163208851</v>
      </c>
      <c r="M298" s="17">
        <f t="shared" si="141"/>
        <v>0.53388658367911479</v>
      </c>
      <c r="N298" s="3">
        <v>26500</v>
      </c>
      <c r="O298" s="3">
        <v>0</v>
      </c>
      <c r="P298" s="3">
        <v>14000</v>
      </c>
      <c r="Q298" s="3">
        <v>0</v>
      </c>
      <c r="R298" s="82">
        <f t="shared" si="142"/>
        <v>1.308641975308642</v>
      </c>
      <c r="S298" s="82">
        <f t="shared" si="143"/>
        <v>0.69135802469135799</v>
      </c>
      <c r="T298"/>
      <c r="U298" s="8">
        <f t="shared" si="144"/>
        <v>100</v>
      </c>
      <c r="V298" s="8">
        <f t="shared" si="149"/>
        <v>100</v>
      </c>
      <c r="W298" s="1">
        <f t="shared" si="146"/>
        <v>26500</v>
      </c>
      <c r="X298" s="1">
        <f t="shared" si="147"/>
        <v>14000</v>
      </c>
    </row>
    <row r="299" spans="1:24" x14ac:dyDescent="0.25">
      <c r="A299" t="s">
        <v>114</v>
      </c>
      <c r="B299" t="s">
        <v>115</v>
      </c>
      <c r="C299" s="306" t="s">
        <v>286</v>
      </c>
      <c r="D299" t="s">
        <v>285</v>
      </c>
      <c r="E299" s="18" t="s">
        <v>21</v>
      </c>
      <c r="F299" s="306">
        <v>1000</v>
      </c>
      <c r="G299" s="306" t="s">
        <v>12</v>
      </c>
      <c r="H299" s="3">
        <v>2630</v>
      </c>
      <c r="I299" s="3">
        <v>0</v>
      </c>
      <c r="J299" s="3">
        <v>1620</v>
      </c>
      <c r="K299" s="3">
        <v>0</v>
      </c>
      <c r="L299" s="17">
        <f t="shared" si="140"/>
        <v>1.2376470588235293</v>
      </c>
      <c r="M299" s="17">
        <f t="shared" si="141"/>
        <v>0.76235294117647057</v>
      </c>
      <c r="N299" s="3">
        <v>2630</v>
      </c>
      <c r="O299" s="3">
        <v>0</v>
      </c>
      <c r="P299" s="3">
        <v>1050</v>
      </c>
      <c r="Q299" s="3">
        <v>0</v>
      </c>
      <c r="R299" s="82">
        <f t="shared" si="142"/>
        <v>1.4293478260869565</v>
      </c>
      <c r="S299" s="82">
        <f t="shared" si="143"/>
        <v>0.57065217391304346</v>
      </c>
      <c r="T299"/>
      <c r="U299" s="8">
        <f t="shared" si="144"/>
        <v>100</v>
      </c>
      <c r="V299" s="8">
        <f t="shared" si="149"/>
        <v>100</v>
      </c>
      <c r="W299" s="1">
        <f t="shared" si="146"/>
        <v>2630</v>
      </c>
      <c r="X299" s="1">
        <f t="shared" si="147"/>
        <v>1050</v>
      </c>
    </row>
    <row r="300" spans="1:24" x14ac:dyDescent="0.25">
      <c r="A300" t="s">
        <v>284</v>
      </c>
      <c r="B300" t="s">
        <v>283</v>
      </c>
      <c r="C300" s="306" t="s">
        <v>282</v>
      </c>
      <c r="D300" t="s">
        <v>281</v>
      </c>
      <c r="E300" s="18" t="s">
        <v>21</v>
      </c>
      <c r="F300" s="306" t="s">
        <v>12</v>
      </c>
      <c r="G300" s="306">
        <v>1000</v>
      </c>
      <c r="H300" s="3">
        <v>0</v>
      </c>
      <c r="I300" s="3">
        <v>0</v>
      </c>
      <c r="J300" s="3">
        <v>7270</v>
      </c>
      <c r="K300" s="3">
        <v>0</v>
      </c>
      <c r="L300" s="17">
        <f t="shared" si="140"/>
        <v>0</v>
      </c>
      <c r="M300" s="17">
        <f t="shared" si="141"/>
        <v>2</v>
      </c>
      <c r="N300" s="3">
        <v>0</v>
      </c>
      <c r="O300" s="3">
        <v>0</v>
      </c>
      <c r="P300" s="3">
        <v>4550</v>
      </c>
      <c r="Q300" s="3">
        <v>0</v>
      </c>
      <c r="R300" s="82">
        <f t="shared" si="142"/>
        <v>0</v>
      </c>
      <c r="S300" s="82">
        <f t="shared" si="143"/>
        <v>2</v>
      </c>
      <c r="T300"/>
      <c r="U300" s="8" t="s">
        <v>276</v>
      </c>
      <c r="V300" s="8">
        <f t="shared" si="149"/>
        <v>100</v>
      </c>
      <c r="W300" s="1">
        <f t="shared" si="146"/>
        <v>0</v>
      </c>
      <c r="X300" s="1">
        <f t="shared" si="147"/>
        <v>4550</v>
      </c>
    </row>
    <row r="301" spans="1:24" x14ac:dyDescent="0.25">
      <c r="A301" t="s">
        <v>280</v>
      </c>
      <c r="B301" t="s">
        <v>279</v>
      </c>
      <c r="C301" s="306" t="s">
        <v>278</v>
      </c>
      <c r="D301" t="s">
        <v>277</v>
      </c>
      <c r="E301" s="18" t="s">
        <v>21</v>
      </c>
      <c r="F301" s="306">
        <v>1000</v>
      </c>
      <c r="G301" s="306" t="s">
        <v>12</v>
      </c>
      <c r="H301" s="3">
        <v>4230</v>
      </c>
      <c r="I301" s="3">
        <v>0</v>
      </c>
      <c r="J301" s="3">
        <v>0</v>
      </c>
      <c r="K301" s="3">
        <v>0</v>
      </c>
      <c r="L301" s="17">
        <f t="shared" si="140"/>
        <v>2</v>
      </c>
      <c r="M301" s="17">
        <f t="shared" si="141"/>
        <v>0</v>
      </c>
      <c r="N301" s="3">
        <v>4230</v>
      </c>
      <c r="O301" s="3">
        <v>0</v>
      </c>
      <c r="P301" s="3">
        <v>0</v>
      </c>
      <c r="Q301" s="3">
        <v>0</v>
      </c>
      <c r="R301" s="82">
        <f t="shared" si="142"/>
        <v>2</v>
      </c>
      <c r="S301" s="82">
        <f t="shared" si="143"/>
        <v>0</v>
      </c>
      <c r="T301"/>
      <c r="U301" s="8">
        <f t="shared" ref="U301:U308" si="150">N301*100/(O301+N301)</f>
        <v>100</v>
      </c>
      <c r="V301" s="8" t="s">
        <v>276</v>
      </c>
      <c r="W301" s="1">
        <f t="shared" si="146"/>
        <v>4230</v>
      </c>
      <c r="X301" s="1">
        <f t="shared" si="147"/>
        <v>0</v>
      </c>
    </row>
    <row r="302" spans="1:24" ht="15.75" x14ac:dyDescent="0.25">
      <c r="A302"/>
      <c r="B302"/>
      <c r="C302" s="306"/>
      <c r="D302"/>
      <c r="E302"/>
      <c r="F302" s="306"/>
      <c r="G302" s="306"/>
      <c r="H302" s="13">
        <f>SUM(H279:H301)</f>
        <v>39320711</v>
      </c>
      <c r="I302" s="13">
        <f>SUM(I279:I301)</f>
        <v>20250700</v>
      </c>
      <c r="J302" s="13">
        <f>SUM(J279:J301)</f>
        <v>102953800</v>
      </c>
      <c r="K302" s="13">
        <f>SUM(K279:K301)</f>
        <v>20463300</v>
      </c>
      <c r="L302" s="24">
        <f t="shared" ref="L302:L308" si="151">H302/AVERAGE(H302,J302)</f>
        <v>0.55274427898051259</v>
      </c>
      <c r="M302" s="24">
        <f t="shared" ref="M302:M308" si="152">J302/AVERAGE(H302,J302)</f>
        <v>1.4472557210194874</v>
      </c>
      <c r="N302" s="23">
        <f>SUM(N279:N301)</f>
        <v>39320711</v>
      </c>
      <c r="O302" s="23">
        <f>SUM(O279:O301)</f>
        <v>20250700</v>
      </c>
      <c r="P302" s="23">
        <f>SUM(P279:P301)</f>
        <v>2551021535</v>
      </c>
      <c r="Q302" s="23">
        <f>SUM(Q279:Q301)</f>
        <v>522095000</v>
      </c>
      <c r="R302" s="90">
        <f t="shared" ref="R302:R308" si="153">N302/AVERAGE(N302,P302)</f>
        <v>3.0359471657244477E-2</v>
      </c>
      <c r="S302" s="90">
        <f t="shared" ref="S302:S308" si="154">P302/AVERAGE(P302,N302)</f>
        <v>1.9696405283427556</v>
      </c>
      <c r="T302" s="80">
        <f>S302/R302</f>
        <v>64.877299268571221</v>
      </c>
      <c r="U302" s="24">
        <f t="shared" si="150"/>
        <v>66.006009157647782</v>
      </c>
      <c r="V302" s="24">
        <f t="shared" ref="V302:V308" si="155">P302*100/(Q302+P302)</f>
        <v>83.010894834158961</v>
      </c>
      <c r="W302" s="16">
        <f t="shared" ref="W302:W308" si="156">N302+O302</f>
        <v>59571411</v>
      </c>
      <c r="X302" s="16">
        <f t="shared" ref="X302:X308" si="157">P302+Q302</f>
        <v>3073116535</v>
      </c>
    </row>
    <row r="303" spans="1:24" x14ac:dyDescent="0.25">
      <c r="A303" t="s">
        <v>253</v>
      </c>
      <c r="B303" t="s">
        <v>38</v>
      </c>
      <c r="C303" s="306" t="s">
        <v>46</v>
      </c>
      <c r="D303" t="s">
        <v>32</v>
      </c>
      <c r="E303" s="18" t="s">
        <v>33</v>
      </c>
      <c r="F303" s="306">
        <v>62.39</v>
      </c>
      <c r="G303" s="306" t="s">
        <v>12</v>
      </c>
      <c r="H303" s="3">
        <v>6190</v>
      </c>
      <c r="I303" s="3">
        <v>1460000</v>
      </c>
      <c r="J303" s="3">
        <v>0</v>
      </c>
      <c r="K303" s="3">
        <v>10100000</v>
      </c>
      <c r="L303" s="17">
        <f t="shared" si="151"/>
        <v>2</v>
      </c>
      <c r="M303" s="17">
        <f t="shared" si="152"/>
        <v>0</v>
      </c>
      <c r="N303" s="3">
        <v>6190</v>
      </c>
      <c r="O303" s="3">
        <v>1460000</v>
      </c>
      <c r="P303" s="3">
        <v>0</v>
      </c>
      <c r="Q303" s="3">
        <v>17800000</v>
      </c>
      <c r="R303" s="82">
        <f t="shared" si="153"/>
        <v>2</v>
      </c>
      <c r="S303" s="82">
        <f t="shared" si="154"/>
        <v>0</v>
      </c>
      <c r="T303"/>
      <c r="U303" s="8">
        <f t="shared" si="150"/>
        <v>0.42218266391122572</v>
      </c>
      <c r="V303" s="8">
        <f t="shared" si="155"/>
        <v>0</v>
      </c>
      <c r="W303" s="1">
        <f t="shared" si="156"/>
        <v>1466190</v>
      </c>
      <c r="X303" s="1">
        <f t="shared" si="157"/>
        <v>17800000</v>
      </c>
    </row>
    <row r="304" spans="1:24" x14ac:dyDescent="0.25">
      <c r="A304" t="s">
        <v>252</v>
      </c>
      <c r="B304" t="s">
        <v>251</v>
      </c>
      <c r="C304" s="306" t="s">
        <v>275</v>
      </c>
      <c r="D304" t="s">
        <v>32</v>
      </c>
      <c r="E304" s="18" t="s">
        <v>33</v>
      </c>
      <c r="F304" s="306">
        <v>62.39</v>
      </c>
      <c r="G304" s="306" t="s">
        <v>12</v>
      </c>
      <c r="H304" s="3">
        <v>6190</v>
      </c>
      <c r="I304" s="3">
        <v>1460000</v>
      </c>
      <c r="J304" s="3">
        <v>0</v>
      </c>
      <c r="K304" s="3">
        <v>10100000</v>
      </c>
      <c r="L304" s="17">
        <f t="shared" si="151"/>
        <v>2</v>
      </c>
      <c r="M304" s="17">
        <f t="shared" si="152"/>
        <v>0</v>
      </c>
      <c r="N304" s="3">
        <v>6190</v>
      </c>
      <c r="O304" s="3">
        <v>1460000</v>
      </c>
      <c r="P304" s="3">
        <v>0</v>
      </c>
      <c r="Q304" s="3">
        <v>43900000</v>
      </c>
      <c r="R304" s="82">
        <f t="shared" si="153"/>
        <v>2</v>
      </c>
      <c r="S304" s="82">
        <f t="shared" si="154"/>
        <v>0</v>
      </c>
      <c r="T304"/>
      <c r="U304" s="8">
        <f t="shared" si="150"/>
        <v>0.42218266391122572</v>
      </c>
      <c r="V304" s="8">
        <f t="shared" si="155"/>
        <v>0</v>
      </c>
      <c r="W304" s="1">
        <f t="shared" si="156"/>
        <v>1466190</v>
      </c>
      <c r="X304" s="1">
        <f t="shared" si="157"/>
        <v>43900000</v>
      </c>
    </row>
    <row r="305" spans="1:24" x14ac:dyDescent="0.25">
      <c r="A305" t="s">
        <v>37</v>
      </c>
      <c r="B305" t="s">
        <v>38</v>
      </c>
      <c r="C305" s="306" t="s">
        <v>46</v>
      </c>
      <c r="D305" t="s">
        <v>47</v>
      </c>
      <c r="E305" s="18" t="s">
        <v>33</v>
      </c>
      <c r="F305" s="306">
        <v>62.39</v>
      </c>
      <c r="G305" s="306" t="s">
        <v>12</v>
      </c>
      <c r="H305" s="3">
        <v>6190</v>
      </c>
      <c r="I305" s="3">
        <v>2700000</v>
      </c>
      <c r="J305" s="3">
        <v>0</v>
      </c>
      <c r="K305" s="3">
        <v>10200000</v>
      </c>
      <c r="L305" s="17">
        <f t="shared" si="151"/>
        <v>2</v>
      </c>
      <c r="M305" s="17">
        <f t="shared" si="152"/>
        <v>0</v>
      </c>
      <c r="N305" s="3">
        <v>6190</v>
      </c>
      <c r="O305" s="3">
        <v>2700000</v>
      </c>
      <c r="P305" s="3">
        <v>0</v>
      </c>
      <c r="Q305" s="3">
        <v>1870000</v>
      </c>
      <c r="R305" s="82">
        <f t="shared" si="153"/>
        <v>2</v>
      </c>
      <c r="S305" s="82">
        <f t="shared" si="154"/>
        <v>0</v>
      </c>
      <c r="T305"/>
      <c r="U305" s="8">
        <f t="shared" si="150"/>
        <v>0.22873486340574756</v>
      </c>
      <c r="V305" s="8">
        <f t="shared" si="155"/>
        <v>0</v>
      </c>
      <c r="W305" s="1">
        <f t="shared" si="156"/>
        <v>2706190</v>
      </c>
      <c r="X305" s="1">
        <f t="shared" si="157"/>
        <v>1870000</v>
      </c>
    </row>
    <row r="306" spans="1:24" x14ac:dyDescent="0.25">
      <c r="A306" t="s">
        <v>118</v>
      </c>
      <c r="B306" t="s">
        <v>119</v>
      </c>
      <c r="C306" s="306" t="s">
        <v>274</v>
      </c>
      <c r="D306" t="s">
        <v>273</v>
      </c>
      <c r="E306" s="18" t="s">
        <v>33</v>
      </c>
      <c r="F306" s="306" t="s">
        <v>12</v>
      </c>
      <c r="G306" s="306">
        <v>27.74</v>
      </c>
      <c r="H306" s="3">
        <v>0</v>
      </c>
      <c r="I306" s="3">
        <v>9080000</v>
      </c>
      <c r="J306" s="3">
        <v>22500</v>
      </c>
      <c r="K306" s="3">
        <v>13100000</v>
      </c>
      <c r="L306" s="17">
        <f t="shared" si="151"/>
        <v>0</v>
      </c>
      <c r="M306" s="17">
        <f t="shared" si="152"/>
        <v>2</v>
      </c>
      <c r="N306" s="3">
        <v>0</v>
      </c>
      <c r="O306" s="3">
        <v>9080000</v>
      </c>
      <c r="P306" s="3">
        <v>17700</v>
      </c>
      <c r="Q306" s="3">
        <v>10300000</v>
      </c>
      <c r="R306" s="82">
        <f t="shared" si="153"/>
        <v>0</v>
      </c>
      <c r="S306" s="82">
        <f t="shared" si="154"/>
        <v>2</v>
      </c>
      <c r="T306"/>
      <c r="U306" s="8">
        <f t="shared" si="150"/>
        <v>0</v>
      </c>
      <c r="V306" s="8">
        <f t="shared" si="155"/>
        <v>0.17154986091861557</v>
      </c>
      <c r="W306" s="1">
        <f t="shared" si="156"/>
        <v>9080000</v>
      </c>
      <c r="X306" s="1">
        <f t="shared" si="157"/>
        <v>10317700</v>
      </c>
    </row>
    <row r="307" spans="1:24" x14ac:dyDescent="0.25">
      <c r="A307"/>
      <c r="B307"/>
      <c r="C307" s="306"/>
      <c r="D307"/>
      <c r="E307"/>
      <c r="F307" s="306"/>
      <c r="G307" s="306"/>
      <c r="H307" s="13">
        <f>SUM(H303:H306)</f>
        <v>18570</v>
      </c>
      <c r="I307" s="13">
        <f>SUM(I303:I306)</f>
        <v>14700000</v>
      </c>
      <c r="J307" s="13">
        <f>SUM(J303:J306)</f>
        <v>22500</v>
      </c>
      <c r="K307" s="13">
        <f>SUM(K303:K306)</f>
        <v>43500000</v>
      </c>
      <c r="L307" s="83">
        <f t="shared" si="151"/>
        <v>0.90430971512052594</v>
      </c>
      <c r="M307" s="83">
        <f t="shared" si="152"/>
        <v>1.0956902848794741</v>
      </c>
      <c r="N307" s="13">
        <f>SUM(N303:N306)</f>
        <v>18570</v>
      </c>
      <c r="O307" s="13">
        <f>SUM(O303:O306)</f>
        <v>14700000</v>
      </c>
      <c r="P307" s="13">
        <f>SUM(P303:P306)</f>
        <v>17700</v>
      </c>
      <c r="Q307" s="13">
        <f>SUM(Q303:Q306)</f>
        <v>73870000</v>
      </c>
      <c r="R307" s="87">
        <f t="shared" si="153"/>
        <v>1.0239867659222497</v>
      </c>
      <c r="S307" s="87">
        <f t="shared" si="154"/>
        <v>0.9760132340777502</v>
      </c>
      <c r="T307" s="89">
        <f>S307/R307</f>
        <v>0.95315024232633294</v>
      </c>
      <c r="U307" s="14">
        <f t="shared" si="150"/>
        <v>0.12616714803136447</v>
      </c>
      <c r="V307" s="14">
        <f t="shared" si="155"/>
        <v>2.3955272663785717E-2</v>
      </c>
      <c r="W307" s="16">
        <f t="shared" si="156"/>
        <v>14718570</v>
      </c>
      <c r="X307" s="16">
        <f t="shared" si="157"/>
        <v>73887700</v>
      </c>
    </row>
    <row r="308" spans="1:24" x14ac:dyDescent="0.25">
      <c r="A308" t="s">
        <v>272</v>
      </c>
      <c r="B308" t="s">
        <v>271</v>
      </c>
      <c r="C308" s="306" t="s">
        <v>270</v>
      </c>
      <c r="D308" t="s">
        <v>269</v>
      </c>
      <c r="E308" t="s">
        <v>268</v>
      </c>
      <c r="F308" s="306">
        <v>56.55</v>
      </c>
      <c r="G308" s="306" t="s">
        <v>12</v>
      </c>
      <c r="H308" s="13">
        <v>3030</v>
      </c>
      <c r="I308" s="13">
        <v>0</v>
      </c>
      <c r="J308" s="13">
        <v>427</v>
      </c>
      <c r="K308" s="13">
        <v>0</v>
      </c>
      <c r="L308" s="14">
        <f t="shared" si="151"/>
        <v>1.7529649985536593</v>
      </c>
      <c r="M308" s="14">
        <f t="shared" si="152"/>
        <v>0.24703500144634075</v>
      </c>
      <c r="N308" s="13">
        <v>3030</v>
      </c>
      <c r="O308" s="13">
        <v>0</v>
      </c>
      <c r="P308" s="13">
        <v>3030</v>
      </c>
      <c r="Q308" s="13">
        <v>0</v>
      </c>
      <c r="R308" s="87">
        <f t="shared" si="153"/>
        <v>1</v>
      </c>
      <c r="S308" s="87">
        <f t="shared" si="154"/>
        <v>1</v>
      </c>
      <c r="T308" s="89">
        <f>S308/R308</f>
        <v>1</v>
      </c>
      <c r="U308" s="14">
        <f t="shared" si="150"/>
        <v>100</v>
      </c>
      <c r="V308" s="14">
        <f t="shared" si="155"/>
        <v>100</v>
      </c>
      <c r="W308" s="16">
        <f t="shared" si="156"/>
        <v>3030</v>
      </c>
      <c r="X308" s="16">
        <f t="shared" si="157"/>
        <v>3030</v>
      </c>
    </row>
    <row r="309" spans="1:24" x14ac:dyDescent="0.25">
      <c r="A309"/>
      <c r="B309"/>
      <c r="C309" s="306"/>
      <c r="D309"/>
      <c r="E309"/>
      <c r="F309" s="306"/>
      <c r="G309" s="306"/>
      <c r="H309" s="3"/>
      <c r="I309" s="3"/>
      <c r="J309" s="3"/>
      <c r="K309" s="3"/>
      <c r="L309" s="17"/>
      <c r="M309" s="17"/>
      <c r="N309" s="3"/>
      <c r="O309" s="3"/>
      <c r="P309" s="3"/>
      <c r="Q309" s="3"/>
      <c r="R309" s="88"/>
      <c r="S309" s="82"/>
      <c r="T309" s="89"/>
      <c r="U309" s="8"/>
      <c r="V309" s="14"/>
      <c r="W309" s="1"/>
      <c r="X309" s="1"/>
    </row>
    <row r="310" spans="1:24" x14ac:dyDescent="0.25">
      <c r="A310" t="s">
        <v>64</v>
      </c>
      <c r="B310" t="s">
        <v>65</v>
      </c>
      <c r="C310" s="306" t="s">
        <v>267</v>
      </c>
      <c r="D310" t="s">
        <v>266</v>
      </c>
      <c r="E310" t="s">
        <v>265</v>
      </c>
      <c r="F310" s="306" t="s">
        <v>12</v>
      </c>
      <c r="G310" s="306">
        <v>1000</v>
      </c>
      <c r="H310" s="13">
        <v>127000</v>
      </c>
      <c r="I310" s="13">
        <v>97500</v>
      </c>
      <c r="J310" s="13">
        <v>224000</v>
      </c>
      <c r="K310" s="13">
        <v>142000</v>
      </c>
      <c r="L310" s="34">
        <f>H310/AVERAGE(H310,J310)</f>
        <v>0.72364672364672367</v>
      </c>
      <c r="M310" s="34">
        <f>J310/AVERAGE(H310,J310)</f>
        <v>1.2763532763532763</v>
      </c>
      <c r="N310" s="53">
        <v>127000</v>
      </c>
      <c r="O310" s="53">
        <v>97500</v>
      </c>
      <c r="P310" s="53">
        <v>212000</v>
      </c>
      <c r="Q310" s="53">
        <v>135000</v>
      </c>
      <c r="R310" s="87">
        <f>N310/AVERAGE(N310,P310)</f>
        <v>0.74926253687315636</v>
      </c>
      <c r="S310" s="87">
        <f>P310/AVERAGE(P310,N310)</f>
        <v>1.2507374631268438</v>
      </c>
      <c r="T310" s="336" t="s">
        <v>264</v>
      </c>
      <c r="U310" s="14">
        <f>N310*100/(O310+N310)</f>
        <v>56.570155902004451</v>
      </c>
      <c r="V310" s="14">
        <f>P310*100/(Q310+P310)</f>
        <v>61.095100864553316</v>
      </c>
      <c r="W310" s="16">
        <f>N310+O310</f>
        <v>224500</v>
      </c>
      <c r="X310" s="16">
        <f>P310+Q310</f>
        <v>347000</v>
      </c>
    </row>
    <row r="311" spans="1:24" x14ac:dyDescent="0.25">
      <c r="A311" t="s">
        <v>263</v>
      </c>
      <c r="B311" t="s">
        <v>262</v>
      </c>
      <c r="C311" s="306" t="s">
        <v>261</v>
      </c>
      <c r="D311" t="s">
        <v>260</v>
      </c>
      <c r="E311" t="s">
        <v>60</v>
      </c>
      <c r="F311" s="306" t="s">
        <v>12</v>
      </c>
      <c r="G311" s="306">
        <v>172.98</v>
      </c>
      <c r="H311" s="13">
        <v>64600</v>
      </c>
      <c r="I311" s="13">
        <v>0</v>
      </c>
      <c r="J311" s="13">
        <v>89000</v>
      </c>
      <c r="K311" s="13">
        <v>0</v>
      </c>
      <c r="L311" s="34">
        <f>H311/AVERAGE(H311,J311)</f>
        <v>0.84114583333333337</v>
      </c>
      <c r="M311" s="34">
        <f>J311/AVERAGE(H311,J311)</f>
        <v>1.1588541666666667</v>
      </c>
      <c r="N311" s="53">
        <v>64600</v>
      </c>
      <c r="O311" s="53">
        <v>0</v>
      </c>
      <c r="P311" s="53">
        <v>64600</v>
      </c>
      <c r="Q311" s="53">
        <v>0</v>
      </c>
      <c r="R311" s="87">
        <f>N311/AVERAGE(N311,P311)</f>
        <v>1</v>
      </c>
      <c r="S311" s="87">
        <f>P311/AVERAGE(P311,N311)</f>
        <v>1</v>
      </c>
      <c r="T311" s="336"/>
      <c r="U311" s="14">
        <f>N311*100/(O311+N311)</f>
        <v>100</v>
      </c>
      <c r="V311" s="14">
        <f>P311*100/(Q311+P311)</f>
        <v>100</v>
      </c>
      <c r="W311" s="16">
        <f>N311+O311</f>
        <v>64600</v>
      </c>
      <c r="X311" s="16">
        <f>P311+Q311</f>
        <v>64600</v>
      </c>
    </row>
    <row r="312" spans="1:24" x14ac:dyDescent="0.25">
      <c r="A312"/>
      <c r="B312"/>
      <c r="C312" s="306"/>
      <c r="D312"/>
      <c r="E312"/>
      <c r="F312" s="306"/>
      <c r="G312" s="306"/>
      <c r="H312" s="3"/>
      <c r="I312" s="3"/>
      <c r="J312" s="3"/>
      <c r="K312" s="3"/>
      <c r="L312" s="17"/>
      <c r="M312" s="17"/>
      <c r="N312" s="3"/>
      <c r="O312" s="3"/>
      <c r="P312" s="3"/>
      <c r="Q312" s="3"/>
      <c r="R312" s="88"/>
      <c r="S312" s="82"/>
      <c r="T312"/>
      <c r="U312" s="8"/>
      <c r="V312" s="8"/>
      <c r="W312" s="1"/>
      <c r="X312" s="1"/>
    </row>
    <row r="313" spans="1:24" x14ac:dyDescent="0.25">
      <c r="A313" t="s">
        <v>174</v>
      </c>
      <c r="B313" t="s">
        <v>75</v>
      </c>
      <c r="C313" s="306" t="s">
        <v>259</v>
      </c>
      <c r="D313" t="s">
        <v>258</v>
      </c>
      <c r="E313" s="18" t="s">
        <v>11</v>
      </c>
      <c r="F313" s="306" t="s">
        <v>12</v>
      </c>
      <c r="G313" s="306">
        <v>1000</v>
      </c>
      <c r="H313" s="3">
        <v>154000</v>
      </c>
      <c r="I313" s="3">
        <v>135000</v>
      </c>
      <c r="J313" s="3">
        <v>384000</v>
      </c>
      <c r="K313" s="3">
        <v>517000</v>
      </c>
      <c r="L313" s="17">
        <f t="shared" ref="L313:L325" si="158">H313/AVERAGE(H313,J313)</f>
        <v>0.57249070631970256</v>
      </c>
      <c r="M313" s="17">
        <f t="shared" ref="M313:M325" si="159">J313/AVERAGE(H313,J313)</f>
        <v>1.4275092936802973</v>
      </c>
      <c r="N313" s="3">
        <v>154000</v>
      </c>
      <c r="O313" s="3">
        <v>135000</v>
      </c>
      <c r="P313" s="3">
        <v>151000</v>
      </c>
      <c r="Q313" s="3">
        <v>204000</v>
      </c>
      <c r="R313" s="82">
        <f t="shared" ref="R313:R325" si="160">N313/AVERAGE(N313,P313)</f>
        <v>1.0098360655737706</v>
      </c>
      <c r="S313" s="82">
        <f t="shared" ref="S313:S325" si="161">P313/AVERAGE(P313,N313)</f>
        <v>0.99016393442622952</v>
      </c>
      <c r="T313"/>
      <c r="U313" s="8">
        <f t="shared" ref="U313:U325" si="162">N313*100/(O313+N313)</f>
        <v>53.287197231833908</v>
      </c>
      <c r="V313" s="8">
        <f t="shared" ref="V313:V325" si="163">P313*100/(Q313+P313)</f>
        <v>42.535211267605632</v>
      </c>
      <c r="W313" s="1">
        <f t="shared" ref="W313:W325" si="164">N313+O313</f>
        <v>289000</v>
      </c>
      <c r="X313" s="1">
        <f t="shared" ref="X313:X325" si="165">P313+Q313</f>
        <v>355000</v>
      </c>
    </row>
    <row r="314" spans="1:24" x14ac:dyDescent="0.25">
      <c r="A314" t="s">
        <v>64</v>
      </c>
      <c r="B314" t="s">
        <v>65</v>
      </c>
      <c r="C314" s="306" t="s">
        <v>257</v>
      </c>
      <c r="D314" t="s">
        <v>256</v>
      </c>
      <c r="E314" s="18" t="s">
        <v>11</v>
      </c>
      <c r="F314" s="306">
        <v>1000</v>
      </c>
      <c r="G314" s="306" t="s">
        <v>12</v>
      </c>
      <c r="H314" s="3">
        <v>28300</v>
      </c>
      <c r="I314" s="3">
        <v>110000</v>
      </c>
      <c r="J314" s="3">
        <v>0</v>
      </c>
      <c r="K314" s="3">
        <v>93500</v>
      </c>
      <c r="L314" s="17">
        <f t="shared" si="158"/>
        <v>2</v>
      </c>
      <c r="M314" s="17">
        <f t="shared" si="159"/>
        <v>0</v>
      </c>
      <c r="N314" s="3">
        <v>28300</v>
      </c>
      <c r="O314" s="3">
        <v>110000</v>
      </c>
      <c r="P314" s="3">
        <v>0</v>
      </c>
      <c r="Q314" s="3">
        <v>88600</v>
      </c>
      <c r="R314" s="82">
        <f t="shared" si="160"/>
        <v>2</v>
      </c>
      <c r="S314" s="82">
        <f t="shared" si="161"/>
        <v>0</v>
      </c>
      <c r="T314"/>
      <c r="U314" s="8">
        <f t="shared" si="162"/>
        <v>20.462762111352134</v>
      </c>
      <c r="V314" s="8">
        <f t="shared" si="163"/>
        <v>0</v>
      </c>
      <c r="W314" s="1">
        <f t="shared" si="164"/>
        <v>138300</v>
      </c>
      <c r="X314" s="1">
        <f t="shared" si="165"/>
        <v>88600</v>
      </c>
    </row>
    <row r="315" spans="1:24" x14ac:dyDescent="0.25">
      <c r="A315"/>
      <c r="B315"/>
      <c r="C315" s="306"/>
      <c r="D315"/>
      <c r="F315" s="306"/>
      <c r="G315" s="306"/>
      <c r="H315" s="13">
        <f>SUM(H313:H314)</f>
        <v>182300</v>
      </c>
      <c r="I315" s="13">
        <f>SUM(I313:I314)</f>
        <v>245000</v>
      </c>
      <c r="J315" s="13">
        <f>SUM(J313:J314)</f>
        <v>384000</v>
      </c>
      <c r="K315" s="13">
        <f>SUM(K313:K314)</f>
        <v>610500</v>
      </c>
      <c r="L315" s="24">
        <f t="shared" si="158"/>
        <v>0.64382835952675266</v>
      </c>
      <c r="M315" s="24">
        <f t="shared" si="159"/>
        <v>1.3561716404732473</v>
      </c>
      <c r="N315" s="13">
        <f>SUM(N313:N314)</f>
        <v>182300</v>
      </c>
      <c r="O315" s="13">
        <f>SUM(O313:O314)</f>
        <v>245000</v>
      </c>
      <c r="P315" s="13">
        <f>SUM(P313:P314)</f>
        <v>151000</v>
      </c>
      <c r="Q315" s="13">
        <f>SUM(Q313:Q314)</f>
        <v>292600</v>
      </c>
      <c r="R315" s="87">
        <f t="shared" si="160"/>
        <v>1.093909390939094</v>
      </c>
      <c r="S315" s="87">
        <f t="shared" si="161"/>
        <v>0.9060906090609061</v>
      </c>
      <c r="T315" s="34">
        <f>R315/S315</f>
        <v>1.2072847682119205</v>
      </c>
      <c r="U315" s="14">
        <f t="shared" si="162"/>
        <v>42.663234261642877</v>
      </c>
      <c r="V315" s="14">
        <f t="shared" si="163"/>
        <v>34.039675383228136</v>
      </c>
      <c r="W315" s="16">
        <f t="shared" si="164"/>
        <v>427300</v>
      </c>
      <c r="X315" s="16">
        <f t="shared" si="165"/>
        <v>443600</v>
      </c>
    </row>
    <row r="316" spans="1:24" x14ac:dyDescent="0.25">
      <c r="A316" t="s">
        <v>109</v>
      </c>
      <c r="B316" t="s">
        <v>110</v>
      </c>
      <c r="C316" s="306" t="s">
        <v>111</v>
      </c>
      <c r="D316" t="s">
        <v>112</v>
      </c>
      <c r="E316" s="18" t="s">
        <v>113</v>
      </c>
      <c r="F316" s="306">
        <v>1000</v>
      </c>
      <c r="G316" s="306">
        <v>1000</v>
      </c>
      <c r="H316" s="3">
        <v>1660000</v>
      </c>
      <c r="I316" s="3">
        <v>2300000</v>
      </c>
      <c r="J316" s="3">
        <v>958000</v>
      </c>
      <c r="K316" s="3">
        <v>1590000</v>
      </c>
      <c r="L316" s="17">
        <f t="shared" si="158"/>
        <v>1.2681436210847976</v>
      </c>
      <c r="M316" s="17">
        <f t="shared" si="159"/>
        <v>0.7318563789152025</v>
      </c>
      <c r="N316" s="3">
        <v>1660000</v>
      </c>
      <c r="O316" s="3">
        <v>2300000</v>
      </c>
      <c r="P316" s="3">
        <v>313000</v>
      </c>
      <c r="Q316" s="3">
        <v>520000</v>
      </c>
      <c r="R316" s="82">
        <f t="shared" si="160"/>
        <v>1.6827166751140394</v>
      </c>
      <c r="S316" s="82">
        <f t="shared" si="161"/>
        <v>0.31728332488596045</v>
      </c>
      <c r="T316"/>
      <c r="U316" s="8">
        <f t="shared" si="162"/>
        <v>41.919191919191917</v>
      </c>
      <c r="V316" s="8">
        <f t="shared" si="163"/>
        <v>37.575030012004802</v>
      </c>
      <c r="W316" s="1">
        <f t="shared" si="164"/>
        <v>3960000</v>
      </c>
      <c r="X316" s="1">
        <f t="shared" si="165"/>
        <v>833000</v>
      </c>
    </row>
    <row r="317" spans="1:24" x14ac:dyDescent="0.25">
      <c r="A317" t="s">
        <v>118</v>
      </c>
      <c r="B317" t="s">
        <v>119</v>
      </c>
      <c r="C317" s="306" t="s">
        <v>120</v>
      </c>
      <c r="D317" t="s">
        <v>121</v>
      </c>
      <c r="E317" s="18" t="s">
        <v>113</v>
      </c>
      <c r="F317" s="306">
        <v>1000</v>
      </c>
      <c r="G317" s="306">
        <v>1000</v>
      </c>
      <c r="H317" s="3">
        <v>1660000</v>
      </c>
      <c r="I317" s="3">
        <v>1580000</v>
      </c>
      <c r="J317" s="3">
        <v>958000</v>
      </c>
      <c r="K317" s="3">
        <v>1340000</v>
      </c>
      <c r="L317" s="17">
        <f t="shared" si="158"/>
        <v>1.2681436210847976</v>
      </c>
      <c r="M317" s="17">
        <f t="shared" si="159"/>
        <v>0.7318563789152025</v>
      </c>
      <c r="N317" s="3">
        <v>1660000</v>
      </c>
      <c r="O317" s="3">
        <v>1580000</v>
      </c>
      <c r="P317" s="3">
        <v>753000</v>
      </c>
      <c r="Q317" s="3">
        <v>1050000</v>
      </c>
      <c r="R317" s="82">
        <f t="shared" si="160"/>
        <v>1.375880646498135</v>
      </c>
      <c r="S317" s="82">
        <f t="shared" si="161"/>
        <v>0.62411935350186487</v>
      </c>
      <c r="T317"/>
      <c r="U317" s="8">
        <f t="shared" si="162"/>
        <v>51.23456790123457</v>
      </c>
      <c r="V317" s="8">
        <f t="shared" si="163"/>
        <v>41.763727121464228</v>
      </c>
      <c r="W317" s="1">
        <f t="shared" si="164"/>
        <v>3240000</v>
      </c>
      <c r="X317" s="1">
        <f t="shared" si="165"/>
        <v>1803000</v>
      </c>
    </row>
    <row r="318" spans="1:24" x14ac:dyDescent="0.25">
      <c r="A318" t="s">
        <v>255</v>
      </c>
      <c r="B318" t="s">
        <v>145</v>
      </c>
      <c r="C318" s="306" t="s">
        <v>111</v>
      </c>
      <c r="D318" t="s">
        <v>254</v>
      </c>
      <c r="E318" s="18" t="s">
        <v>113</v>
      </c>
      <c r="F318" s="306" t="s">
        <v>12</v>
      </c>
      <c r="G318" s="306">
        <v>1000</v>
      </c>
      <c r="H318" s="3">
        <v>0</v>
      </c>
      <c r="I318" s="3">
        <v>64800</v>
      </c>
      <c r="J318" s="3">
        <v>103000</v>
      </c>
      <c r="K318" s="3">
        <v>780000</v>
      </c>
      <c r="L318" s="17">
        <f t="shared" si="158"/>
        <v>0</v>
      </c>
      <c r="M318" s="17">
        <f t="shared" si="159"/>
        <v>2</v>
      </c>
      <c r="N318" s="3">
        <v>0</v>
      </c>
      <c r="O318" s="3">
        <v>64800</v>
      </c>
      <c r="P318" s="3">
        <v>14200</v>
      </c>
      <c r="Q318" s="3">
        <v>107000</v>
      </c>
      <c r="R318" s="82">
        <f t="shared" si="160"/>
        <v>0</v>
      </c>
      <c r="S318" s="82">
        <f t="shared" si="161"/>
        <v>2</v>
      </c>
      <c r="T318"/>
      <c r="U318" s="8">
        <f t="shared" si="162"/>
        <v>0</v>
      </c>
      <c r="V318" s="8">
        <f t="shared" si="163"/>
        <v>11.716171617161717</v>
      </c>
      <c r="W318" s="1">
        <f t="shared" si="164"/>
        <v>64800</v>
      </c>
      <c r="X318" s="1">
        <f t="shared" si="165"/>
        <v>121200</v>
      </c>
    </row>
    <row r="319" spans="1:24" ht="15.75" x14ac:dyDescent="0.25">
      <c r="A319"/>
      <c r="B319"/>
      <c r="C319" s="306"/>
      <c r="D319"/>
      <c r="F319" s="306"/>
      <c r="G319" s="306"/>
      <c r="H319" s="13">
        <f>SUM(H316:H318)</f>
        <v>3320000</v>
      </c>
      <c r="I319" s="13">
        <f>SUM(I316:I318)</f>
        <v>3944800</v>
      </c>
      <c r="J319" s="13">
        <f>SUM(J316:J318)</f>
        <v>2019000</v>
      </c>
      <c r="K319" s="13">
        <f>SUM(K316:K318)</f>
        <v>3710000</v>
      </c>
      <c r="L319" s="83">
        <f t="shared" si="158"/>
        <v>1.2436785914965349</v>
      </c>
      <c r="M319" s="83">
        <f t="shared" si="159"/>
        <v>0.75632140850346508</v>
      </c>
      <c r="N319" s="86">
        <f>SUM(N316:N318)</f>
        <v>3320000</v>
      </c>
      <c r="O319" s="86">
        <f>SUM(O316:O318)</f>
        <v>3944800</v>
      </c>
      <c r="P319" s="86">
        <f>SUM(P316:P318)</f>
        <v>1080200</v>
      </c>
      <c r="Q319" s="86">
        <f>SUM(Q316:Q318)</f>
        <v>1677000</v>
      </c>
      <c r="R319" s="85">
        <f t="shared" si="160"/>
        <v>1.5090223171674015</v>
      </c>
      <c r="S319" s="85">
        <f t="shared" si="161"/>
        <v>0.49097768283259852</v>
      </c>
      <c r="T319" s="84">
        <f>S319/R319</f>
        <v>0.32536144578313253</v>
      </c>
      <c r="U319" s="83">
        <f t="shared" si="162"/>
        <v>45.69981279594758</v>
      </c>
      <c r="V319" s="83">
        <f t="shared" si="163"/>
        <v>39.177426374582907</v>
      </c>
      <c r="W319" s="16">
        <f t="shared" si="164"/>
        <v>7264800</v>
      </c>
      <c r="X319" s="16">
        <f t="shared" si="165"/>
        <v>2757200</v>
      </c>
    </row>
    <row r="320" spans="1:24" x14ac:dyDescent="0.25">
      <c r="A320" t="s">
        <v>253</v>
      </c>
      <c r="B320" t="s">
        <v>38</v>
      </c>
      <c r="C320" s="306" t="s">
        <v>40</v>
      </c>
      <c r="D320" t="s">
        <v>20</v>
      </c>
      <c r="E320" s="18" t="s">
        <v>245</v>
      </c>
      <c r="F320" s="306" t="s">
        <v>12</v>
      </c>
      <c r="G320" s="306">
        <v>1000</v>
      </c>
      <c r="H320" s="3">
        <v>0</v>
      </c>
      <c r="I320" s="3">
        <v>5450000</v>
      </c>
      <c r="J320" s="3">
        <v>38300</v>
      </c>
      <c r="K320" s="3">
        <v>11600000</v>
      </c>
      <c r="L320" s="17">
        <f t="shared" si="158"/>
        <v>0</v>
      </c>
      <c r="M320" s="17">
        <f t="shared" si="159"/>
        <v>2</v>
      </c>
      <c r="N320" s="3">
        <v>0</v>
      </c>
      <c r="O320" s="3">
        <v>5450000</v>
      </c>
      <c r="P320" s="3">
        <v>67800</v>
      </c>
      <c r="Q320" s="3">
        <v>20600000</v>
      </c>
      <c r="R320" s="82">
        <f t="shared" si="160"/>
        <v>0</v>
      </c>
      <c r="S320" s="82">
        <f t="shared" si="161"/>
        <v>2</v>
      </c>
      <c r="T320"/>
      <c r="U320" s="8">
        <f t="shared" si="162"/>
        <v>0</v>
      </c>
      <c r="V320" s="8">
        <f t="shared" si="163"/>
        <v>0.3280465264808059</v>
      </c>
      <c r="W320" s="1">
        <f t="shared" si="164"/>
        <v>5450000</v>
      </c>
      <c r="X320" s="1">
        <f t="shared" si="165"/>
        <v>20667800</v>
      </c>
    </row>
    <row r="321" spans="1:24" x14ac:dyDescent="0.25">
      <c r="A321" t="s">
        <v>252</v>
      </c>
      <c r="B321" t="s">
        <v>251</v>
      </c>
      <c r="C321" s="306" t="s">
        <v>250</v>
      </c>
      <c r="D321" t="s">
        <v>20</v>
      </c>
      <c r="E321" s="18" t="s">
        <v>245</v>
      </c>
      <c r="F321" s="306" t="s">
        <v>12</v>
      </c>
      <c r="G321" s="306">
        <v>1000</v>
      </c>
      <c r="H321" s="3">
        <v>0</v>
      </c>
      <c r="I321" s="3">
        <v>5780000</v>
      </c>
      <c r="J321" s="3">
        <v>38300</v>
      </c>
      <c r="K321" s="3">
        <v>11700000</v>
      </c>
      <c r="L321" s="17">
        <f t="shared" si="158"/>
        <v>0</v>
      </c>
      <c r="M321" s="17">
        <f t="shared" si="159"/>
        <v>2</v>
      </c>
      <c r="N321" s="3">
        <v>0</v>
      </c>
      <c r="O321" s="3">
        <v>5780000</v>
      </c>
      <c r="P321" s="3">
        <v>167000</v>
      </c>
      <c r="Q321" s="3">
        <v>51100000</v>
      </c>
      <c r="R321" s="82">
        <f t="shared" si="160"/>
        <v>0</v>
      </c>
      <c r="S321" s="82">
        <f t="shared" si="161"/>
        <v>2</v>
      </c>
      <c r="T321"/>
      <c r="U321" s="8">
        <f t="shared" si="162"/>
        <v>0</v>
      </c>
      <c r="V321" s="8">
        <f t="shared" si="163"/>
        <v>0.32574560633545946</v>
      </c>
      <c r="W321" s="1">
        <f t="shared" si="164"/>
        <v>5780000</v>
      </c>
      <c r="X321" s="1">
        <f t="shared" si="165"/>
        <v>51267000</v>
      </c>
    </row>
    <row r="322" spans="1:24" x14ac:dyDescent="0.25">
      <c r="A322" t="s">
        <v>37</v>
      </c>
      <c r="B322" t="s">
        <v>38</v>
      </c>
      <c r="C322" s="306" t="s">
        <v>40</v>
      </c>
      <c r="D322" t="s">
        <v>41</v>
      </c>
      <c r="E322" s="18" t="s">
        <v>245</v>
      </c>
      <c r="F322" s="306" t="s">
        <v>12</v>
      </c>
      <c r="G322" s="306">
        <v>1000</v>
      </c>
      <c r="H322" s="3">
        <v>0</v>
      </c>
      <c r="I322" s="3">
        <v>5450000</v>
      </c>
      <c r="J322" s="3">
        <v>38300</v>
      </c>
      <c r="K322" s="3">
        <v>11600000</v>
      </c>
      <c r="L322" s="17">
        <f t="shared" si="158"/>
        <v>0</v>
      </c>
      <c r="M322" s="17">
        <f t="shared" si="159"/>
        <v>2</v>
      </c>
      <c r="N322" s="3">
        <v>0</v>
      </c>
      <c r="O322" s="3">
        <v>5450000</v>
      </c>
      <c r="P322" s="3">
        <v>7000</v>
      </c>
      <c r="Q322" s="3">
        <v>2130000</v>
      </c>
      <c r="R322" s="82">
        <f t="shared" si="160"/>
        <v>0</v>
      </c>
      <c r="S322" s="82">
        <f t="shared" si="161"/>
        <v>2</v>
      </c>
      <c r="T322"/>
      <c r="U322" s="8">
        <f t="shared" si="162"/>
        <v>0</v>
      </c>
      <c r="V322" s="8">
        <f t="shared" si="163"/>
        <v>0.32756200280767434</v>
      </c>
      <c r="W322" s="1">
        <f t="shared" si="164"/>
        <v>5450000</v>
      </c>
      <c r="X322" s="1">
        <f t="shared" si="165"/>
        <v>2137000</v>
      </c>
    </row>
    <row r="323" spans="1:24" x14ac:dyDescent="0.25">
      <c r="A323" t="s">
        <v>105</v>
      </c>
      <c r="B323" t="s">
        <v>106</v>
      </c>
      <c r="C323" s="306" t="s">
        <v>247</v>
      </c>
      <c r="D323" t="s">
        <v>246</v>
      </c>
      <c r="E323" s="18" t="s">
        <v>245</v>
      </c>
      <c r="F323" s="306">
        <v>1000</v>
      </c>
      <c r="G323" s="306">
        <v>1000</v>
      </c>
      <c r="H323" s="3">
        <v>19200</v>
      </c>
      <c r="I323" s="3">
        <v>1540000</v>
      </c>
      <c r="J323" s="3">
        <v>58800</v>
      </c>
      <c r="K323" s="3">
        <v>2730000</v>
      </c>
      <c r="L323" s="17">
        <f t="shared" si="158"/>
        <v>0.49230769230769234</v>
      </c>
      <c r="M323" s="17">
        <f t="shared" si="159"/>
        <v>1.5076923076923077</v>
      </c>
      <c r="N323" s="3">
        <v>19200</v>
      </c>
      <c r="O323" s="3">
        <v>1540000</v>
      </c>
      <c r="P323" s="3">
        <v>15000000</v>
      </c>
      <c r="Q323" s="3">
        <v>699000000</v>
      </c>
      <c r="R323" s="82">
        <f t="shared" si="160"/>
        <v>2.556727388942154E-3</v>
      </c>
      <c r="S323" s="82">
        <f t="shared" si="161"/>
        <v>1.9974432726110578</v>
      </c>
      <c r="T323"/>
      <c r="U323" s="8">
        <f t="shared" si="162"/>
        <v>1.2314007183170856</v>
      </c>
      <c r="V323" s="8">
        <f t="shared" si="163"/>
        <v>2.1008403361344539</v>
      </c>
      <c r="W323" s="1">
        <f t="shared" si="164"/>
        <v>1559200</v>
      </c>
      <c r="X323" s="1">
        <f t="shared" si="165"/>
        <v>714000000</v>
      </c>
    </row>
    <row r="324" spans="1:24" x14ac:dyDescent="0.25">
      <c r="A324" t="s">
        <v>249</v>
      </c>
      <c r="B324" t="s">
        <v>248</v>
      </c>
      <c r="C324" s="306" t="s">
        <v>247</v>
      </c>
      <c r="D324" t="s">
        <v>246</v>
      </c>
      <c r="E324" s="18" t="s">
        <v>245</v>
      </c>
      <c r="F324" s="306">
        <v>1000</v>
      </c>
      <c r="G324" s="306">
        <v>1000</v>
      </c>
      <c r="H324" s="3">
        <v>19200</v>
      </c>
      <c r="I324" s="3">
        <v>1540000</v>
      </c>
      <c r="J324" s="3">
        <v>58800</v>
      </c>
      <c r="K324" s="3">
        <v>2730000</v>
      </c>
      <c r="L324" s="17">
        <f t="shared" si="158"/>
        <v>0.49230769230769234</v>
      </c>
      <c r="M324" s="17">
        <f t="shared" si="159"/>
        <v>1.5076923076923077</v>
      </c>
      <c r="N324" s="3">
        <v>19200</v>
      </c>
      <c r="O324" s="3">
        <v>1540000</v>
      </c>
      <c r="P324" s="3">
        <v>89200</v>
      </c>
      <c r="Q324" s="3">
        <v>4140000</v>
      </c>
      <c r="R324" s="82">
        <f t="shared" si="160"/>
        <v>0.35424354243542433</v>
      </c>
      <c r="S324" s="82">
        <f t="shared" si="161"/>
        <v>1.6457564575645756</v>
      </c>
      <c r="T324"/>
      <c r="U324" s="8">
        <f t="shared" si="162"/>
        <v>1.2314007183170856</v>
      </c>
      <c r="V324" s="8">
        <f t="shared" si="163"/>
        <v>2.1091459377660078</v>
      </c>
      <c r="W324" s="1">
        <f t="shared" si="164"/>
        <v>1559200</v>
      </c>
      <c r="X324" s="1">
        <f t="shared" si="165"/>
        <v>4229200</v>
      </c>
    </row>
    <row r="325" spans="1:24" ht="15.75" x14ac:dyDescent="0.25">
      <c r="A325"/>
      <c r="B325"/>
      <c r="C325" s="306"/>
      <c r="D325"/>
      <c r="E325"/>
      <c r="F325" s="306"/>
      <c r="G325" s="306"/>
      <c r="H325" s="13">
        <f>SUM(H320:H324)</f>
        <v>38400</v>
      </c>
      <c r="I325" s="13">
        <f>SUM(I320:I324)</f>
        <v>19760000</v>
      </c>
      <c r="J325" s="13">
        <f>SUM(J320:J324)</f>
        <v>232500</v>
      </c>
      <c r="K325" s="13">
        <f>SUM(K320:K324)</f>
        <v>40360000</v>
      </c>
      <c r="L325" s="24">
        <f t="shared" si="158"/>
        <v>0.28349944629014395</v>
      </c>
      <c r="M325" s="24">
        <f t="shared" si="159"/>
        <v>1.7165005537098561</v>
      </c>
      <c r="N325" s="23">
        <f>SUM(N320:N324)</f>
        <v>38400</v>
      </c>
      <c r="O325" s="23">
        <f>SUM(O320:O324)</f>
        <v>19760000</v>
      </c>
      <c r="P325" s="23">
        <f>SUM(P320:P324)</f>
        <v>15331000</v>
      </c>
      <c r="Q325" s="23">
        <f>SUM(Q320:Q324)</f>
        <v>776970000</v>
      </c>
      <c r="R325" s="81">
        <f t="shared" si="160"/>
        <v>4.9969419756138818E-3</v>
      </c>
      <c r="S325" s="81">
        <f t="shared" si="161"/>
        <v>1.995003058024386</v>
      </c>
      <c r="T325" s="80">
        <f>S325/R325</f>
        <v>399.24479166666669</v>
      </c>
      <c r="U325" s="24">
        <f t="shared" si="162"/>
        <v>0.19395506707612736</v>
      </c>
      <c r="V325" s="24">
        <f t="shared" si="163"/>
        <v>1.93499692667307</v>
      </c>
      <c r="W325" s="16">
        <f t="shared" si="164"/>
        <v>19798400</v>
      </c>
      <c r="X325" s="16">
        <f t="shared" si="165"/>
        <v>792301000</v>
      </c>
    </row>
    <row r="327" spans="1:24" x14ac:dyDescent="0.25">
      <c r="B327" s="42" t="s">
        <v>773</v>
      </c>
      <c r="C327" s="43" t="s">
        <v>775</v>
      </c>
    </row>
    <row r="329" spans="1:24" ht="90" x14ac:dyDescent="0.25">
      <c r="A329" s="2" t="s">
        <v>0</v>
      </c>
      <c r="B329" s="2" t="s">
        <v>1</v>
      </c>
      <c r="C329" s="272" t="s">
        <v>2</v>
      </c>
      <c r="D329" s="2" t="s">
        <v>3</v>
      </c>
      <c r="E329" s="2" t="s">
        <v>4</v>
      </c>
      <c r="F329" s="272" t="s">
        <v>5</v>
      </c>
      <c r="G329" s="272" t="s">
        <v>6</v>
      </c>
      <c r="H329" s="272" t="s">
        <v>547</v>
      </c>
      <c r="I329" s="272" t="s">
        <v>548</v>
      </c>
      <c r="J329" s="272" t="s">
        <v>549</v>
      </c>
      <c r="K329" s="272" t="s">
        <v>550</v>
      </c>
      <c r="L329" s="272" t="s">
        <v>551</v>
      </c>
      <c r="M329" s="272" t="s">
        <v>552</v>
      </c>
      <c r="N329" s="272" t="s">
        <v>553</v>
      </c>
      <c r="O329" s="4" t="s">
        <v>554</v>
      </c>
      <c r="P329" s="142" t="s">
        <v>555</v>
      </c>
      <c r="Q329" s="142" t="s">
        <v>556</v>
      </c>
      <c r="R329" s="142" t="s">
        <v>557</v>
      </c>
      <c r="S329" s="142" t="s">
        <v>558</v>
      </c>
      <c r="T329" s="142" t="s">
        <v>559</v>
      </c>
      <c r="U329" s="142" t="s">
        <v>560</v>
      </c>
      <c r="V329" s="5" t="s">
        <v>561</v>
      </c>
      <c r="W329" s="5" t="s">
        <v>562</v>
      </c>
      <c r="X329" s="272" t="s">
        <v>206</v>
      </c>
    </row>
    <row r="330" spans="1:24" ht="30" x14ac:dyDescent="0.25">
      <c r="A330" t="s">
        <v>7</v>
      </c>
      <c r="B330" t="s">
        <v>8</v>
      </c>
      <c r="C330" s="268" t="s">
        <v>563</v>
      </c>
      <c r="D330" t="s">
        <v>429</v>
      </c>
      <c r="E330" s="118" t="s">
        <v>434</v>
      </c>
      <c r="F330" s="268">
        <v>41.95</v>
      </c>
      <c r="G330" s="268">
        <v>1000</v>
      </c>
      <c r="H330" s="268">
        <v>1000</v>
      </c>
      <c r="I330" s="268" t="s">
        <v>12</v>
      </c>
      <c r="J330" s="20">
        <v>186000</v>
      </c>
      <c r="K330" s="20">
        <v>6030000</v>
      </c>
      <c r="L330" s="20">
        <v>222000</v>
      </c>
      <c r="M330" s="20">
        <v>5030000</v>
      </c>
      <c r="N330" s="20">
        <v>0.91300000000000003</v>
      </c>
      <c r="O330" s="22">
        <v>1.0900000000000001</v>
      </c>
      <c r="P330" s="20">
        <v>186000</v>
      </c>
      <c r="Q330" s="20">
        <v>6030000</v>
      </c>
      <c r="R330" s="20">
        <f>SUM(P330:Q330)</f>
        <v>6216000</v>
      </c>
      <c r="S330" s="20">
        <v>402000</v>
      </c>
      <c r="T330" s="20">
        <v>9090000</v>
      </c>
      <c r="U330" s="20">
        <f>SUM(S330:T330)</f>
        <v>9492000</v>
      </c>
      <c r="V330" s="9">
        <v>1.63</v>
      </c>
      <c r="W330" s="9">
        <v>0.36699999999999999</v>
      </c>
      <c r="X330" s="9">
        <f>S330/P330</f>
        <v>2.161290322580645</v>
      </c>
    </row>
    <row r="331" spans="1:24" x14ac:dyDescent="0.25">
      <c r="A331" s="143" t="s">
        <v>7</v>
      </c>
      <c r="B331" s="143" t="s">
        <v>8</v>
      </c>
      <c r="C331" s="144" t="s">
        <v>16</v>
      </c>
      <c r="D331" s="143" t="s">
        <v>17</v>
      </c>
      <c r="E331" s="143" t="s">
        <v>18</v>
      </c>
      <c r="F331" s="144">
        <v>41.95</v>
      </c>
      <c r="G331" s="144">
        <v>1000</v>
      </c>
      <c r="H331" s="144">
        <v>1000</v>
      </c>
      <c r="I331" s="144">
        <v>1000</v>
      </c>
      <c r="J331" s="145">
        <v>186000</v>
      </c>
      <c r="K331" s="145">
        <v>6030000</v>
      </c>
      <c r="L331" s="145">
        <v>455000</v>
      </c>
      <c r="M331" s="145">
        <v>4790000</v>
      </c>
      <c r="N331" s="145">
        <v>0.58199999999999996</v>
      </c>
      <c r="O331" s="146">
        <v>1.42</v>
      </c>
      <c r="P331" s="145">
        <v>186000</v>
      </c>
      <c r="Q331" s="145">
        <v>6030000</v>
      </c>
      <c r="R331" s="145">
        <f t="shared" ref="R331:R402" si="166">SUM(P331:Q331)</f>
        <v>6216000</v>
      </c>
      <c r="S331" s="145">
        <v>822000</v>
      </c>
      <c r="T331" s="145">
        <v>8670000</v>
      </c>
      <c r="U331" s="145">
        <f t="shared" ref="U331:U402" si="167">SUM(S331:T331)</f>
        <v>9492000</v>
      </c>
      <c r="V331" s="147">
        <v>1.37</v>
      </c>
      <c r="W331" s="147">
        <v>0.63</v>
      </c>
      <c r="X331" s="9">
        <f t="shared" ref="X331:X402" si="168">S331/P331</f>
        <v>4.419354838709677</v>
      </c>
    </row>
    <row r="332" spans="1:24" x14ac:dyDescent="0.25">
      <c r="A332" s="143" t="s">
        <v>7</v>
      </c>
      <c r="B332" s="143" t="s">
        <v>8</v>
      </c>
      <c r="C332" s="144" t="s">
        <v>563</v>
      </c>
      <c r="D332" s="143" t="s">
        <v>429</v>
      </c>
      <c r="E332" s="143" t="s">
        <v>98</v>
      </c>
      <c r="F332" s="144">
        <v>23.7</v>
      </c>
      <c r="G332" s="144">
        <v>1000</v>
      </c>
      <c r="H332" s="144" t="s">
        <v>12</v>
      </c>
      <c r="I332" s="144">
        <v>1000</v>
      </c>
      <c r="J332" s="145">
        <v>0</v>
      </c>
      <c r="K332" s="145">
        <v>6220000</v>
      </c>
      <c r="L332" s="145">
        <v>593000</v>
      </c>
      <c r="M332" s="145">
        <v>4660000</v>
      </c>
      <c r="N332" s="145">
        <v>0</v>
      </c>
      <c r="O332" s="146">
        <v>2</v>
      </c>
      <c r="P332" s="145">
        <v>0</v>
      </c>
      <c r="Q332" s="145">
        <v>6220000</v>
      </c>
      <c r="R332" s="145">
        <f t="shared" si="166"/>
        <v>6220000</v>
      </c>
      <c r="S332" s="145">
        <v>1070000</v>
      </c>
      <c r="T332" s="145">
        <v>8420000</v>
      </c>
      <c r="U332" s="145">
        <f t="shared" si="167"/>
        <v>9490000</v>
      </c>
      <c r="V332" s="147">
        <v>0</v>
      </c>
      <c r="W332" s="147">
        <v>2</v>
      </c>
      <c r="X332" s="9" t="e">
        <f t="shared" si="168"/>
        <v>#DIV/0!</v>
      </c>
    </row>
    <row r="333" spans="1:24" x14ac:dyDescent="0.25">
      <c r="A333" t="s">
        <v>118</v>
      </c>
      <c r="B333" t="s">
        <v>119</v>
      </c>
      <c r="C333" s="268" t="s">
        <v>418</v>
      </c>
      <c r="D333" t="s">
        <v>512</v>
      </c>
      <c r="E333" t="s">
        <v>98</v>
      </c>
      <c r="F333" s="268">
        <v>25.28</v>
      </c>
      <c r="G333" s="268">
        <v>1000</v>
      </c>
      <c r="H333" s="268">
        <v>1000</v>
      </c>
      <c r="I333" s="268" t="s">
        <v>12</v>
      </c>
      <c r="J333" s="20">
        <v>11100</v>
      </c>
      <c r="K333" s="20">
        <v>161000000</v>
      </c>
      <c r="L333" s="20">
        <v>0</v>
      </c>
      <c r="M333" s="20">
        <v>212000000</v>
      </c>
      <c r="N333" s="20">
        <v>2</v>
      </c>
      <c r="O333" s="22">
        <v>0</v>
      </c>
      <c r="P333" s="20">
        <v>11100</v>
      </c>
      <c r="Q333" s="20">
        <v>161000000</v>
      </c>
      <c r="R333" s="20">
        <f t="shared" si="166"/>
        <v>161011100</v>
      </c>
      <c r="S333" s="20">
        <v>0</v>
      </c>
      <c r="T333" s="20">
        <v>161000000</v>
      </c>
      <c r="U333" s="20">
        <f t="shared" si="167"/>
        <v>161000000</v>
      </c>
      <c r="V333" s="9">
        <v>2</v>
      </c>
      <c r="W333" s="9">
        <v>0</v>
      </c>
      <c r="X333" s="9">
        <f t="shared" si="168"/>
        <v>0</v>
      </c>
    </row>
    <row r="334" spans="1:24" x14ac:dyDescent="0.25">
      <c r="A334" t="s">
        <v>564</v>
      </c>
      <c r="B334" t="s">
        <v>75</v>
      </c>
      <c r="C334" s="268" t="s">
        <v>565</v>
      </c>
      <c r="D334" t="s">
        <v>566</v>
      </c>
      <c r="E334" t="s">
        <v>98</v>
      </c>
      <c r="F334" s="268">
        <v>22.3</v>
      </c>
      <c r="G334" s="268">
        <v>1000</v>
      </c>
      <c r="H334" s="268">
        <v>1000</v>
      </c>
      <c r="I334" s="268" t="s">
        <v>12</v>
      </c>
      <c r="J334" s="20">
        <v>2040</v>
      </c>
      <c r="K334" s="20">
        <v>2760000</v>
      </c>
      <c r="L334" s="20">
        <v>7670</v>
      </c>
      <c r="M334" s="20">
        <v>8360000</v>
      </c>
      <c r="N334" s="20">
        <v>0.42</v>
      </c>
      <c r="O334" s="22">
        <v>1.58</v>
      </c>
      <c r="P334" s="20">
        <v>2040</v>
      </c>
      <c r="Q334" s="20">
        <v>2760000</v>
      </c>
      <c r="R334" s="20">
        <f t="shared" si="166"/>
        <v>2762040</v>
      </c>
      <c r="S334" s="20">
        <v>2530</v>
      </c>
      <c r="T334" s="20">
        <v>2760000</v>
      </c>
      <c r="U334" s="20">
        <f t="shared" si="167"/>
        <v>2762530</v>
      </c>
      <c r="V334" s="9">
        <v>1.17</v>
      </c>
      <c r="W334" s="9">
        <v>0.83</v>
      </c>
      <c r="X334" s="9">
        <f t="shared" si="168"/>
        <v>1.2401960784313726</v>
      </c>
    </row>
    <row r="335" spans="1:24" x14ac:dyDescent="0.25">
      <c r="A335" t="s">
        <v>567</v>
      </c>
      <c r="B335" t="s">
        <v>568</v>
      </c>
      <c r="C335" s="268" t="s">
        <v>142</v>
      </c>
      <c r="D335" t="s">
        <v>569</v>
      </c>
      <c r="E335" t="s">
        <v>98</v>
      </c>
      <c r="F335" s="268">
        <v>28.92</v>
      </c>
      <c r="G335" s="268">
        <v>1000</v>
      </c>
      <c r="H335" s="268">
        <v>1000</v>
      </c>
      <c r="I335" s="268" t="s">
        <v>12</v>
      </c>
      <c r="J335" s="20">
        <v>12500</v>
      </c>
      <c r="K335" s="20">
        <v>0</v>
      </c>
      <c r="L335" s="20">
        <v>22900</v>
      </c>
      <c r="M335" s="20">
        <v>0</v>
      </c>
      <c r="N335" s="20">
        <v>0.70599999999999996</v>
      </c>
      <c r="O335" s="22">
        <v>1.29</v>
      </c>
      <c r="P335" s="20">
        <v>12500</v>
      </c>
      <c r="Q335" s="20">
        <v>0</v>
      </c>
      <c r="R335" s="20">
        <f t="shared" si="166"/>
        <v>12500</v>
      </c>
      <c r="S335" s="20">
        <v>9370</v>
      </c>
      <c r="T335" s="20">
        <v>0</v>
      </c>
      <c r="U335" s="20">
        <f t="shared" si="167"/>
        <v>9370</v>
      </c>
      <c r="V335" s="9">
        <v>1.49</v>
      </c>
      <c r="W335" s="9">
        <v>0.51400000000000001</v>
      </c>
      <c r="X335" s="9">
        <f t="shared" si="168"/>
        <v>0.74960000000000004</v>
      </c>
    </row>
    <row r="336" spans="1:24" x14ac:dyDescent="0.25">
      <c r="A336" t="s">
        <v>570</v>
      </c>
      <c r="B336" t="s">
        <v>161</v>
      </c>
      <c r="C336" s="268" t="s">
        <v>571</v>
      </c>
      <c r="D336" t="s">
        <v>572</v>
      </c>
      <c r="E336" t="s">
        <v>98</v>
      </c>
      <c r="F336" s="268">
        <v>16.559999999999999</v>
      </c>
      <c r="G336" s="268">
        <v>1000</v>
      </c>
      <c r="H336" s="268" t="s">
        <v>12</v>
      </c>
      <c r="I336" s="268">
        <v>1000</v>
      </c>
      <c r="J336" s="20">
        <v>0</v>
      </c>
      <c r="K336" s="20">
        <v>0</v>
      </c>
      <c r="L336" s="20">
        <v>11800</v>
      </c>
      <c r="M336" s="20">
        <v>0</v>
      </c>
      <c r="N336" s="20">
        <v>0</v>
      </c>
      <c r="O336" s="22">
        <v>2</v>
      </c>
      <c r="P336" s="20">
        <v>0</v>
      </c>
      <c r="Q336" s="20">
        <v>0</v>
      </c>
      <c r="R336" s="20">
        <f t="shared" si="166"/>
        <v>0</v>
      </c>
      <c r="S336" s="20">
        <v>11800</v>
      </c>
      <c r="T336" s="20">
        <v>0</v>
      </c>
      <c r="U336" s="20">
        <f t="shared" si="167"/>
        <v>11800</v>
      </c>
      <c r="V336" s="9">
        <v>0</v>
      </c>
      <c r="W336" s="9">
        <v>2</v>
      </c>
      <c r="X336" s="9" t="e">
        <f t="shared" si="168"/>
        <v>#DIV/0!</v>
      </c>
    </row>
    <row r="337" spans="1:24" x14ac:dyDescent="0.25">
      <c r="A337"/>
      <c r="B337"/>
      <c r="C337" s="268"/>
      <c r="D337" s="12" t="s">
        <v>545</v>
      </c>
      <c r="E337" s="12" t="s">
        <v>98</v>
      </c>
      <c r="F337" s="268"/>
      <c r="G337" s="268"/>
      <c r="H337" s="268"/>
      <c r="I337" s="268"/>
      <c r="J337" s="20"/>
      <c r="K337" s="20"/>
      <c r="L337" s="20"/>
      <c r="M337" s="20"/>
      <c r="N337" s="20"/>
      <c r="O337" s="22"/>
      <c r="P337" s="39">
        <f t="shared" ref="P337:U337" si="169">SUM(P332:P336)</f>
        <v>25640</v>
      </c>
      <c r="Q337" s="39">
        <f t="shared" si="169"/>
        <v>169980000</v>
      </c>
      <c r="R337" s="39">
        <f t="shared" si="169"/>
        <v>170005640</v>
      </c>
      <c r="S337" s="39">
        <f t="shared" si="169"/>
        <v>1093700</v>
      </c>
      <c r="T337" s="39">
        <f t="shared" si="169"/>
        <v>172180000</v>
      </c>
      <c r="U337" s="39">
        <f t="shared" si="169"/>
        <v>173273700</v>
      </c>
      <c r="V337" s="9"/>
      <c r="W337" s="9"/>
      <c r="X337" s="9"/>
    </row>
    <row r="338" spans="1:24" x14ac:dyDescent="0.25">
      <c r="A338" s="143" t="s">
        <v>109</v>
      </c>
      <c r="B338" s="143" t="s">
        <v>110</v>
      </c>
      <c r="C338" s="144" t="s">
        <v>428</v>
      </c>
      <c r="D338" s="143" t="s">
        <v>427</v>
      </c>
      <c r="E338" s="143" t="s">
        <v>57</v>
      </c>
      <c r="F338" s="144">
        <v>17.850000000000001</v>
      </c>
      <c r="G338" s="144">
        <v>1000</v>
      </c>
      <c r="H338" s="144" t="s">
        <v>12</v>
      </c>
      <c r="I338" s="144">
        <v>1000</v>
      </c>
      <c r="J338" s="145">
        <v>0</v>
      </c>
      <c r="K338" s="145">
        <v>530000</v>
      </c>
      <c r="L338" s="145">
        <v>146000</v>
      </c>
      <c r="M338" s="145">
        <v>370000</v>
      </c>
      <c r="N338" s="145">
        <v>0</v>
      </c>
      <c r="O338" s="146">
        <v>2</v>
      </c>
      <c r="P338" s="145">
        <v>0</v>
      </c>
      <c r="Q338" s="145">
        <v>530000</v>
      </c>
      <c r="R338" s="145">
        <f t="shared" si="166"/>
        <v>530000</v>
      </c>
      <c r="S338" s="145">
        <v>112000</v>
      </c>
      <c r="T338" s="145">
        <v>284000</v>
      </c>
      <c r="U338" s="145">
        <f t="shared" si="167"/>
        <v>396000</v>
      </c>
      <c r="V338" s="147">
        <v>0</v>
      </c>
      <c r="W338" s="147">
        <v>2</v>
      </c>
      <c r="X338" s="9" t="e">
        <f t="shared" si="168"/>
        <v>#DIV/0!</v>
      </c>
    </row>
    <row r="339" spans="1:24" x14ac:dyDescent="0.25">
      <c r="A339" t="s">
        <v>109</v>
      </c>
      <c r="B339" t="s">
        <v>110</v>
      </c>
      <c r="C339" s="268" t="s">
        <v>426</v>
      </c>
      <c r="D339" t="s">
        <v>425</v>
      </c>
      <c r="E339" t="s">
        <v>57</v>
      </c>
      <c r="F339" s="268">
        <v>23.97</v>
      </c>
      <c r="G339" s="268">
        <v>1000</v>
      </c>
      <c r="H339" s="268">
        <v>1000</v>
      </c>
      <c r="I339" s="268">
        <v>1000</v>
      </c>
      <c r="J339" s="20">
        <v>3500000</v>
      </c>
      <c r="K339" s="20">
        <v>62800000</v>
      </c>
      <c r="L339" s="20">
        <v>2580000</v>
      </c>
      <c r="M339" s="20">
        <v>114000000</v>
      </c>
      <c r="N339" s="20">
        <v>1.1499999999999999</v>
      </c>
      <c r="O339" s="22">
        <v>0.84899999999999998</v>
      </c>
      <c r="P339" s="20">
        <v>3500000</v>
      </c>
      <c r="Q339" s="20">
        <v>62800000</v>
      </c>
      <c r="R339" s="20">
        <f t="shared" si="166"/>
        <v>66300000</v>
      </c>
      <c r="S339" s="20">
        <v>1980000</v>
      </c>
      <c r="T339" s="20">
        <v>87500000</v>
      </c>
      <c r="U339" s="20">
        <f t="shared" si="167"/>
        <v>89480000</v>
      </c>
      <c r="V339" s="9">
        <v>1.76</v>
      </c>
      <c r="W339" s="9">
        <v>0.24399999999999999</v>
      </c>
      <c r="X339" s="9">
        <f t="shared" si="168"/>
        <v>0.56571428571428573</v>
      </c>
    </row>
    <row r="340" spans="1:24" x14ac:dyDescent="0.25">
      <c r="A340" t="s">
        <v>118</v>
      </c>
      <c r="B340" t="s">
        <v>119</v>
      </c>
      <c r="C340" s="268" t="s">
        <v>424</v>
      </c>
      <c r="D340" t="s">
        <v>423</v>
      </c>
      <c r="E340" t="s">
        <v>57</v>
      </c>
      <c r="F340" s="268">
        <v>17.850000000000001</v>
      </c>
      <c r="G340" s="268">
        <v>1000</v>
      </c>
      <c r="H340" s="268" t="s">
        <v>12</v>
      </c>
      <c r="I340" s="268">
        <v>1000</v>
      </c>
      <c r="J340" s="20">
        <v>0</v>
      </c>
      <c r="K340" s="20">
        <v>21800</v>
      </c>
      <c r="L340" s="20">
        <v>146000</v>
      </c>
      <c r="M340" s="20">
        <v>10700</v>
      </c>
      <c r="N340" s="20">
        <v>0</v>
      </c>
      <c r="O340" s="22">
        <v>2</v>
      </c>
      <c r="P340" s="20">
        <v>0</v>
      </c>
      <c r="Q340" s="20">
        <v>21800</v>
      </c>
      <c r="R340" s="20">
        <f t="shared" si="166"/>
        <v>21800</v>
      </c>
      <c r="S340" s="20">
        <v>111000</v>
      </c>
      <c r="T340" s="20">
        <v>8120</v>
      </c>
      <c r="U340" s="20">
        <f t="shared" si="167"/>
        <v>119120</v>
      </c>
      <c r="V340" s="9">
        <v>0</v>
      </c>
      <c r="W340" s="9">
        <v>2</v>
      </c>
      <c r="X340" s="9" t="e">
        <f t="shared" si="168"/>
        <v>#DIV/0!</v>
      </c>
    </row>
    <row r="341" spans="1:24" x14ac:dyDescent="0.25">
      <c r="A341" s="143" t="s">
        <v>573</v>
      </c>
      <c r="B341" s="143" t="s">
        <v>574</v>
      </c>
      <c r="C341" s="144" t="s">
        <v>575</v>
      </c>
      <c r="D341" s="143" t="s">
        <v>576</v>
      </c>
      <c r="E341" s="143" t="s">
        <v>577</v>
      </c>
      <c r="F341" s="144">
        <v>28.63</v>
      </c>
      <c r="G341" s="144">
        <v>122.88</v>
      </c>
      <c r="H341" s="144" t="s">
        <v>12</v>
      </c>
      <c r="I341" s="144">
        <v>122.88</v>
      </c>
      <c r="J341" s="145">
        <v>55200</v>
      </c>
      <c r="K341" s="145">
        <v>0</v>
      </c>
      <c r="L341" s="145">
        <v>255000</v>
      </c>
      <c r="M341" s="145">
        <v>0</v>
      </c>
      <c r="N341" s="145">
        <v>0.35599999999999998</v>
      </c>
      <c r="O341" s="146">
        <v>1.64</v>
      </c>
      <c r="P341" s="145">
        <v>55200</v>
      </c>
      <c r="Q341" s="145">
        <v>0</v>
      </c>
      <c r="R341" s="145">
        <f t="shared" si="166"/>
        <v>55200</v>
      </c>
      <c r="S341" s="145">
        <v>55200</v>
      </c>
      <c r="T341" s="145">
        <v>0</v>
      </c>
      <c r="U341" s="145">
        <f t="shared" si="167"/>
        <v>55200</v>
      </c>
      <c r="V341" s="147">
        <v>1.07</v>
      </c>
      <c r="W341" s="147">
        <v>0.93100000000000005</v>
      </c>
      <c r="X341" s="9">
        <f t="shared" si="168"/>
        <v>1</v>
      </c>
    </row>
    <row r="342" spans="1:24" x14ac:dyDescent="0.25">
      <c r="A342" s="143" t="s">
        <v>7</v>
      </c>
      <c r="B342" s="143" t="s">
        <v>8</v>
      </c>
      <c r="C342" s="144" t="s">
        <v>22</v>
      </c>
      <c r="D342" s="143" t="s">
        <v>23</v>
      </c>
      <c r="E342" s="143" t="s">
        <v>30</v>
      </c>
      <c r="F342" s="144">
        <v>18.2</v>
      </c>
      <c r="G342" s="144">
        <v>25.51</v>
      </c>
      <c r="H342" s="144" t="s">
        <v>12</v>
      </c>
      <c r="I342" s="144">
        <v>25.51</v>
      </c>
      <c r="J342" s="145">
        <v>0</v>
      </c>
      <c r="K342" s="145">
        <v>33600000</v>
      </c>
      <c r="L342" s="145">
        <v>8090</v>
      </c>
      <c r="M342" s="145">
        <v>108000000</v>
      </c>
      <c r="N342" s="145">
        <v>0</v>
      </c>
      <c r="O342" s="146">
        <v>2</v>
      </c>
      <c r="P342" s="145">
        <v>0</v>
      </c>
      <c r="Q342" s="145">
        <v>33600000</v>
      </c>
      <c r="R342" s="145">
        <f t="shared" si="166"/>
        <v>33600000</v>
      </c>
      <c r="S342" s="145">
        <v>14600</v>
      </c>
      <c r="T342" s="145">
        <v>196000000</v>
      </c>
      <c r="U342" s="145">
        <f t="shared" si="167"/>
        <v>196014600</v>
      </c>
      <c r="V342" s="147">
        <v>0</v>
      </c>
      <c r="W342" s="147">
        <v>2</v>
      </c>
      <c r="X342" s="9" t="e">
        <f t="shared" si="168"/>
        <v>#DIV/0!</v>
      </c>
    </row>
    <row r="343" spans="1:24" x14ac:dyDescent="0.25">
      <c r="A343" t="s">
        <v>7</v>
      </c>
      <c r="B343" t="s">
        <v>8</v>
      </c>
      <c r="C343" s="268" t="s">
        <v>25</v>
      </c>
      <c r="D343" t="s">
        <v>26</v>
      </c>
      <c r="E343" t="s">
        <v>30</v>
      </c>
      <c r="F343" s="268">
        <v>39.56</v>
      </c>
      <c r="G343" s="268">
        <v>91.6</v>
      </c>
      <c r="H343" s="268" t="s">
        <v>12</v>
      </c>
      <c r="I343" s="268">
        <v>91.6</v>
      </c>
      <c r="J343" s="20">
        <v>69200</v>
      </c>
      <c r="K343" s="20">
        <v>8650000</v>
      </c>
      <c r="L343" s="20">
        <v>26100</v>
      </c>
      <c r="M343" s="20">
        <v>219000000</v>
      </c>
      <c r="N343" s="20">
        <v>1.45</v>
      </c>
      <c r="O343" s="22">
        <v>0.54700000000000004</v>
      </c>
      <c r="P343" s="20">
        <v>69200</v>
      </c>
      <c r="Q343" s="20">
        <v>8650000</v>
      </c>
      <c r="R343" s="20">
        <f t="shared" si="166"/>
        <v>8719200</v>
      </c>
      <c r="S343" s="20">
        <v>47100</v>
      </c>
      <c r="T343" s="20">
        <v>396000000</v>
      </c>
      <c r="U343" s="20">
        <f t="shared" si="167"/>
        <v>396047100</v>
      </c>
      <c r="V343" s="9">
        <v>1.87</v>
      </c>
      <c r="W343" s="9">
        <v>0.13300000000000001</v>
      </c>
      <c r="X343" s="9">
        <f t="shared" si="168"/>
        <v>0.68063583815028905</v>
      </c>
    </row>
    <row r="344" spans="1:24" x14ac:dyDescent="0.25">
      <c r="A344" t="s">
        <v>109</v>
      </c>
      <c r="B344" t="s">
        <v>110</v>
      </c>
      <c r="C344" s="268" t="s">
        <v>422</v>
      </c>
      <c r="D344" t="s">
        <v>421</v>
      </c>
      <c r="E344" t="s">
        <v>30</v>
      </c>
      <c r="F344" s="268">
        <v>26.24</v>
      </c>
      <c r="G344" s="268">
        <v>1000</v>
      </c>
      <c r="H344" s="268">
        <v>1000</v>
      </c>
      <c r="I344" s="268" t="s">
        <v>12</v>
      </c>
      <c r="J344" s="20">
        <v>10100</v>
      </c>
      <c r="K344" s="20">
        <v>6190000</v>
      </c>
      <c r="L344" s="20">
        <v>0</v>
      </c>
      <c r="M344" s="20">
        <v>3750000</v>
      </c>
      <c r="N344" s="20">
        <v>2</v>
      </c>
      <c r="O344" s="22">
        <v>0</v>
      </c>
      <c r="P344" s="20">
        <v>10100</v>
      </c>
      <c r="Q344" s="20">
        <v>6190000</v>
      </c>
      <c r="R344" s="20">
        <f t="shared" si="166"/>
        <v>6200100</v>
      </c>
      <c r="S344" s="20">
        <v>0</v>
      </c>
      <c r="T344" s="20">
        <v>2880000</v>
      </c>
      <c r="U344" s="20">
        <f t="shared" si="167"/>
        <v>2880000</v>
      </c>
      <c r="V344" s="9">
        <v>2</v>
      </c>
      <c r="W344" s="9">
        <v>0</v>
      </c>
      <c r="X344" s="9">
        <f t="shared" si="168"/>
        <v>0</v>
      </c>
    </row>
    <row r="345" spans="1:24" x14ac:dyDescent="0.25">
      <c r="A345" t="s">
        <v>37</v>
      </c>
      <c r="B345" t="s">
        <v>38</v>
      </c>
      <c r="C345" s="268" t="s">
        <v>42</v>
      </c>
      <c r="D345" t="s">
        <v>23</v>
      </c>
      <c r="E345" t="s">
        <v>30</v>
      </c>
      <c r="F345" s="268">
        <v>18.2</v>
      </c>
      <c r="G345" s="268">
        <v>25.51</v>
      </c>
      <c r="H345" s="268" t="s">
        <v>12</v>
      </c>
      <c r="I345" s="268">
        <v>25.51</v>
      </c>
      <c r="J345" s="20">
        <v>0</v>
      </c>
      <c r="K345" s="20">
        <v>5430000</v>
      </c>
      <c r="L345" s="20">
        <v>8090</v>
      </c>
      <c r="M345" s="20">
        <v>10200000</v>
      </c>
      <c r="N345" s="20">
        <v>0</v>
      </c>
      <c r="O345" s="22">
        <v>2</v>
      </c>
      <c r="P345" s="20">
        <v>0</v>
      </c>
      <c r="Q345" s="20">
        <v>5430000</v>
      </c>
      <c r="R345" s="20">
        <f t="shared" si="166"/>
        <v>5430000</v>
      </c>
      <c r="S345" s="20">
        <v>1520</v>
      </c>
      <c r="T345" s="20">
        <v>1920000</v>
      </c>
      <c r="U345" s="20">
        <f t="shared" si="167"/>
        <v>1921520</v>
      </c>
      <c r="V345" s="9">
        <v>0</v>
      </c>
      <c r="W345" s="9">
        <v>2</v>
      </c>
      <c r="X345" s="9" t="e">
        <f t="shared" si="168"/>
        <v>#DIV/0!</v>
      </c>
    </row>
    <row r="346" spans="1:24" x14ac:dyDescent="0.25">
      <c r="A346" t="s">
        <v>37</v>
      </c>
      <c r="B346" t="s">
        <v>38</v>
      </c>
      <c r="C346" s="268" t="s">
        <v>43</v>
      </c>
      <c r="D346" t="s">
        <v>26</v>
      </c>
      <c r="E346" t="s">
        <v>30</v>
      </c>
      <c r="F346" s="268">
        <v>39.56</v>
      </c>
      <c r="G346" s="268">
        <v>91.6</v>
      </c>
      <c r="H346" s="268" t="s">
        <v>12</v>
      </c>
      <c r="I346" s="268">
        <v>91.6</v>
      </c>
      <c r="J346" s="20">
        <v>69200</v>
      </c>
      <c r="K346" s="20">
        <v>4370000</v>
      </c>
      <c r="L346" s="20">
        <v>26100</v>
      </c>
      <c r="M346" s="20">
        <v>18900000</v>
      </c>
      <c r="N346" s="20">
        <v>1.45</v>
      </c>
      <c r="O346" s="22">
        <v>0.54700000000000004</v>
      </c>
      <c r="P346" s="20">
        <v>69200</v>
      </c>
      <c r="Q346" s="20">
        <v>4370000</v>
      </c>
      <c r="R346" s="20">
        <f t="shared" si="166"/>
        <v>4439200</v>
      </c>
      <c r="S346" s="20">
        <v>4920</v>
      </c>
      <c r="T346" s="20">
        <v>3560000</v>
      </c>
      <c r="U346" s="20">
        <f t="shared" si="167"/>
        <v>3564920</v>
      </c>
      <c r="V346" s="9">
        <v>1.87</v>
      </c>
      <c r="W346" s="9">
        <v>0.13300000000000001</v>
      </c>
      <c r="X346" s="9">
        <f t="shared" si="168"/>
        <v>7.1098265895953763E-2</v>
      </c>
    </row>
    <row r="347" spans="1:24" x14ac:dyDescent="0.25">
      <c r="A347" t="s">
        <v>118</v>
      </c>
      <c r="B347" t="s">
        <v>119</v>
      </c>
      <c r="C347" s="268" t="s">
        <v>418</v>
      </c>
      <c r="D347" t="s">
        <v>512</v>
      </c>
      <c r="E347" t="s">
        <v>30</v>
      </c>
      <c r="F347" s="268">
        <v>21.23</v>
      </c>
      <c r="G347" s="268">
        <v>44.83</v>
      </c>
      <c r="H347" s="268">
        <v>44.83</v>
      </c>
      <c r="I347" s="268" t="s">
        <v>12</v>
      </c>
      <c r="J347" s="20">
        <v>65500</v>
      </c>
      <c r="K347" s="20">
        <v>161000000</v>
      </c>
      <c r="L347" s="20">
        <v>0</v>
      </c>
      <c r="M347" s="20">
        <v>212000000</v>
      </c>
      <c r="N347" s="20">
        <v>2</v>
      </c>
      <c r="O347" s="22">
        <v>0</v>
      </c>
      <c r="P347" s="20">
        <v>65500</v>
      </c>
      <c r="Q347" s="20">
        <v>161000000</v>
      </c>
      <c r="R347" s="20">
        <f t="shared" si="166"/>
        <v>161065500</v>
      </c>
      <c r="S347" s="20">
        <v>0</v>
      </c>
      <c r="T347" s="20">
        <v>161000000</v>
      </c>
      <c r="U347" s="20">
        <f t="shared" si="167"/>
        <v>161000000</v>
      </c>
      <c r="V347" s="9">
        <v>2</v>
      </c>
      <c r="W347" s="9">
        <v>0</v>
      </c>
      <c r="X347" s="9">
        <f t="shared" si="168"/>
        <v>0</v>
      </c>
    </row>
    <row r="348" spans="1:24" x14ac:dyDescent="0.25">
      <c r="A348" t="s">
        <v>118</v>
      </c>
      <c r="B348" t="s">
        <v>119</v>
      </c>
      <c r="C348" s="268" t="s">
        <v>124</v>
      </c>
      <c r="D348" t="s">
        <v>125</v>
      </c>
      <c r="E348" t="s">
        <v>30</v>
      </c>
      <c r="F348" s="268">
        <v>25.23</v>
      </c>
      <c r="G348" s="268">
        <v>88.85</v>
      </c>
      <c r="H348" s="268">
        <v>88.85</v>
      </c>
      <c r="I348" s="268">
        <v>81.260000000000005</v>
      </c>
      <c r="J348" s="20">
        <v>83700</v>
      </c>
      <c r="K348" s="20">
        <v>161000000</v>
      </c>
      <c r="L348" s="20">
        <v>57800</v>
      </c>
      <c r="M348" s="20">
        <v>212000000</v>
      </c>
      <c r="N348" s="20">
        <v>1.18</v>
      </c>
      <c r="O348" s="22">
        <v>0.81699999999999995</v>
      </c>
      <c r="P348" s="20">
        <v>83700</v>
      </c>
      <c r="Q348" s="20">
        <v>161000000</v>
      </c>
      <c r="R348" s="20">
        <f t="shared" si="166"/>
        <v>161083700</v>
      </c>
      <c r="S348" s="20">
        <v>43800</v>
      </c>
      <c r="T348" s="20">
        <v>161000000</v>
      </c>
      <c r="U348" s="20">
        <f t="shared" si="167"/>
        <v>161043800</v>
      </c>
      <c r="V348" s="9">
        <v>1.77</v>
      </c>
      <c r="W348" s="9">
        <v>0.23100000000000001</v>
      </c>
      <c r="X348" s="9">
        <f t="shared" si="168"/>
        <v>0.52329749103942658</v>
      </c>
    </row>
    <row r="349" spans="1:24" x14ac:dyDescent="0.25">
      <c r="A349" t="s">
        <v>303</v>
      </c>
      <c r="B349" t="s">
        <v>302</v>
      </c>
      <c r="C349" s="268" t="s">
        <v>382</v>
      </c>
      <c r="D349" t="s">
        <v>384</v>
      </c>
      <c r="E349" t="s">
        <v>30</v>
      </c>
      <c r="F349" s="268">
        <v>32.04</v>
      </c>
      <c r="G349" s="268">
        <v>1000</v>
      </c>
      <c r="H349" s="268" t="s">
        <v>12</v>
      </c>
      <c r="I349" s="268">
        <v>1000</v>
      </c>
      <c r="J349" s="20">
        <v>8080</v>
      </c>
      <c r="K349" s="20">
        <v>33000000</v>
      </c>
      <c r="L349" s="20">
        <v>27700</v>
      </c>
      <c r="M349" s="20">
        <v>51300000</v>
      </c>
      <c r="N349" s="20">
        <v>0.45200000000000001</v>
      </c>
      <c r="O349" s="22">
        <v>1.55</v>
      </c>
      <c r="P349" s="20">
        <v>8080</v>
      </c>
      <c r="Q349" s="20">
        <v>33000000</v>
      </c>
      <c r="R349" s="20">
        <f t="shared" si="166"/>
        <v>33008080</v>
      </c>
      <c r="S349" s="20">
        <v>27900</v>
      </c>
      <c r="T349" s="20">
        <v>51700000</v>
      </c>
      <c r="U349" s="20">
        <f t="shared" si="167"/>
        <v>51727900</v>
      </c>
      <c r="V349" s="9">
        <v>1.21</v>
      </c>
      <c r="W349" s="9">
        <v>0.78500000000000003</v>
      </c>
      <c r="X349" s="9">
        <f t="shared" si="168"/>
        <v>3.4529702970297032</v>
      </c>
    </row>
    <row r="350" spans="1:24" x14ac:dyDescent="0.25">
      <c r="A350" t="s">
        <v>105</v>
      </c>
      <c r="B350" t="s">
        <v>106</v>
      </c>
      <c r="C350" s="268" t="s">
        <v>382</v>
      </c>
      <c r="D350" t="s">
        <v>383</v>
      </c>
      <c r="E350" t="s">
        <v>30</v>
      </c>
      <c r="F350" s="268">
        <v>32.04</v>
      </c>
      <c r="G350" s="268">
        <v>1000</v>
      </c>
      <c r="H350" s="268" t="s">
        <v>12</v>
      </c>
      <c r="I350" s="268">
        <v>1000</v>
      </c>
      <c r="J350" s="20">
        <v>8080</v>
      </c>
      <c r="K350" s="20">
        <v>33000000</v>
      </c>
      <c r="L350" s="20">
        <v>27700</v>
      </c>
      <c r="M350" s="20">
        <v>51300000</v>
      </c>
      <c r="N350" s="20">
        <v>0.45200000000000001</v>
      </c>
      <c r="O350" s="22">
        <v>1.55</v>
      </c>
      <c r="P350" s="20">
        <v>8080</v>
      </c>
      <c r="Q350" s="20">
        <v>33000000</v>
      </c>
      <c r="R350" s="20">
        <f t="shared" si="166"/>
        <v>33008080</v>
      </c>
      <c r="S350" s="20">
        <v>7090000</v>
      </c>
      <c r="T350" s="20">
        <v>13100000000</v>
      </c>
      <c r="U350" s="20">
        <f t="shared" si="167"/>
        <v>13107090000</v>
      </c>
      <c r="V350" s="9">
        <v>1.21</v>
      </c>
      <c r="W350" s="9">
        <v>0.78500000000000003</v>
      </c>
      <c r="X350" s="9">
        <f t="shared" si="168"/>
        <v>877.47524752475249</v>
      </c>
    </row>
    <row r="351" spans="1:24" x14ac:dyDescent="0.25">
      <c r="A351" t="s">
        <v>249</v>
      </c>
      <c r="B351" t="s">
        <v>248</v>
      </c>
      <c r="C351" s="268" t="s">
        <v>382</v>
      </c>
      <c r="D351" t="s">
        <v>381</v>
      </c>
      <c r="E351" t="s">
        <v>30</v>
      </c>
      <c r="F351" s="268">
        <v>32.04</v>
      </c>
      <c r="G351" s="268">
        <v>1000</v>
      </c>
      <c r="H351" s="268" t="s">
        <v>12</v>
      </c>
      <c r="I351" s="268">
        <v>1000</v>
      </c>
      <c r="J351" s="20">
        <v>8080</v>
      </c>
      <c r="K351" s="20">
        <v>33000000</v>
      </c>
      <c r="L351" s="20">
        <v>27700</v>
      </c>
      <c r="M351" s="20">
        <v>51300000</v>
      </c>
      <c r="N351" s="20">
        <v>0.45200000000000001</v>
      </c>
      <c r="O351" s="22">
        <v>1.55</v>
      </c>
      <c r="P351" s="20">
        <v>8080</v>
      </c>
      <c r="Q351" s="20">
        <v>33000000</v>
      </c>
      <c r="R351" s="20">
        <f t="shared" si="166"/>
        <v>33008080</v>
      </c>
      <c r="S351" s="20">
        <v>41000</v>
      </c>
      <c r="T351" s="20">
        <v>75900000</v>
      </c>
      <c r="U351" s="20">
        <f t="shared" si="167"/>
        <v>75941000</v>
      </c>
      <c r="V351" s="9">
        <v>1.21</v>
      </c>
      <c r="W351" s="9">
        <v>0.78500000000000003</v>
      </c>
      <c r="X351" s="9">
        <f t="shared" si="168"/>
        <v>5.0742574257425739</v>
      </c>
    </row>
    <row r="352" spans="1:24" x14ac:dyDescent="0.25">
      <c r="A352"/>
      <c r="B352"/>
      <c r="C352" s="268"/>
      <c r="D352" s="12" t="s">
        <v>545</v>
      </c>
      <c r="E352" s="12" t="s">
        <v>30</v>
      </c>
      <c r="F352" s="268"/>
      <c r="G352" s="268"/>
      <c r="H352" s="268"/>
      <c r="I352" s="268"/>
      <c r="J352" s="20"/>
      <c r="K352" s="20"/>
      <c r="L352" s="20"/>
      <c r="M352" s="20"/>
      <c r="N352" s="20"/>
      <c r="O352" s="22"/>
      <c r="P352" s="39">
        <f t="shared" ref="P352:U352" si="170">SUM(P342:P351)</f>
        <v>321940</v>
      </c>
      <c r="Q352" s="39">
        <f t="shared" si="170"/>
        <v>479240000</v>
      </c>
      <c r="R352" s="39">
        <f t="shared" si="170"/>
        <v>479561940</v>
      </c>
      <c r="S352" s="39">
        <f t="shared" si="170"/>
        <v>7270840</v>
      </c>
      <c r="T352" s="39">
        <f t="shared" si="170"/>
        <v>14149960000</v>
      </c>
      <c r="U352" s="39">
        <f t="shared" si="170"/>
        <v>14157230840</v>
      </c>
      <c r="V352" s="9"/>
      <c r="W352" s="9"/>
      <c r="X352" s="9"/>
    </row>
    <row r="353" spans="1:24" x14ac:dyDescent="0.25">
      <c r="A353" s="143" t="s">
        <v>7</v>
      </c>
      <c r="B353" s="143" t="s">
        <v>8</v>
      </c>
      <c r="C353" s="144" t="s">
        <v>468</v>
      </c>
      <c r="D353" s="143" t="s">
        <v>334</v>
      </c>
      <c r="E353" s="143" t="s">
        <v>220</v>
      </c>
      <c r="F353" s="144">
        <v>43.12</v>
      </c>
      <c r="G353" s="144">
        <v>1000</v>
      </c>
      <c r="H353" s="144" t="s">
        <v>12</v>
      </c>
      <c r="I353" s="144">
        <v>1000</v>
      </c>
      <c r="J353" s="145">
        <v>0</v>
      </c>
      <c r="K353" s="145">
        <v>8720000</v>
      </c>
      <c r="L353" s="145">
        <v>142000</v>
      </c>
      <c r="M353" s="145">
        <v>219000000</v>
      </c>
      <c r="N353" s="145">
        <v>0</v>
      </c>
      <c r="O353" s="146">
        <v>2</v>
      </c>
      <c r="P353" s="145">
        <v>0</v>
      </c>
      <c r="Q353" s="145">
        <v>8720000</v>
      </c>
      <c r="R353" s="145">
        <f t="shared" si="166"/>
        <v>8720000</v>
      </c>
      <c r="S353" s="145">
        <v>257000</v>
      </c>
      <c r="T353" s="145">
        <v>395000000</v>
      </c>
      <c r="U353" s="145">
        <f t="shared" si="167"/>
        <v>395257000</v>
      </c>
      <c r="V353" s="147">
        <v>0</v>
      </c>
      <c r="W353" s="147">
        <v>2</v>
      </c>
      <c r="X353" s="9" t="e">
        <f t="shared" si="168"/>
        <v>#DIV/0!</v>
      </c>
    </row>
    <row r="354" spans="1:24" x14ac:dyDescent="0.25">
      <c r="A354" t="s">
        <v>37</v>
      </c>
      <c r="B354" t="s">
        <v>38</v>
      </c>
      <c r="C354" s="268" t="s">
        <v>335</v>
      </c>
      <c r="D354" t="s">
        <v>334</v>
      </c>
      <c r="E354" t="s">
        <v>220</v>
      </c>
      <c r="F354" s="268">
        <v>43.12</v>
      </c>
      <c r="G354" s="268">
        <v>1000</v>
      </c>
      <c r="H354" s="268" t="s">
        <v>12</v>
      </c>
      <c r="I354" s="268">
        <v>1000</v>
      </c>
      <c r="J354" s="20">
        <v>0</v>
      </c>
      <c r="K354" s="20">
        <v>4440000</v>
      </c>
      <c r="L354" s="20">
        <v>71000</v>
      </c>
      <c r="M354" s="20">
        <v>18800000</v>
      </c>
      <c r="N354" s="20">
        <v>0</v>
      </c>
      <c r="O354" s="22">
        <v>2</v>
      </c>
      <c r="P354" s="20">
        <v>0</v>
      </c>
      <c r="Q354" s="20">
        <v>4440000</v>
      </c>
      <c r="R354" s="20">
        <f t="shared" si="166"/>
        <v>4440000</v>
      </c>
      <c r="S354" s="20">
        <v>13400</v>
      </c>
      <c r="T354" s="20">
        <v>3550000</v>
      </c>
      <c r="U354" s="20">
        <f t="shared" si="167"/>
        <v>3563400</v>
      </c>
      <c r="V354" s="9">
        <v>0</v>
      </c>
      <c r="W354" s="9">
        <v>2</v>
      </c>
      <c r="X354" s="9" t="e">
        <f t="shared" si="168"/>
        <v>#DIV/0!</v>
      </c>
    </row>
    <row r="355" spans="1:24" ht="15.75" thickBot="1" x14ac:dyDescent="0.3">
      <c r="A355"/>
      <c r="B355"/>
      <c r="C355" s="268"/>
      <c r="D355" s="12" t="s">
        <v>546</v>
      </c>
      <c r="E355" s="12" t="s">
        <v>220</v>
      </c>
      <c r="F355" s="268"/>
      <c r="G355" s="268"/>
      <c r="H355" s="268"/>
      <c r="I355" s="268"/>
      <c r="J355" s="20"/>
      <c r="K355" s="20"/>
      <c r="L355" s="20"/>
      <c r="M355" s="20"/>
      <c r="N355" s="20"/>
      <c r="O355" s="22"/>
      <c r="P355" s="39">
        <f t="shared" ref="P355:U355" si="171">SUM(P353:P354)</f>
        <v>0</v>
      </c>
      <c r="Q355" s="39">
        <f t="shared" si="171"/>
        <v>13160000</v>
      </c>
      <c r="R355" s="39">
        <f t="shared" si="171"/>
        <v>13160000</v>
      </c>
      <c r="S355" s="39">
        <f t="shared" si="171"/>
        <v>270400</v>
      </c>
      <c r="T355" s="39">
        <f t="shared" si="171"/>
        <v>398550000</v>
      </c>
      <c r="U355" s="39">
        <f t="shared" si="171"/>
        <v>398820400</v>
      </c>
      <c r="V355" s="9"/>
      <c r="W355" s="9"/>
      <c r="X355" s="9"/>
    </row>
    <row r="356" spans="1:24" ht="15.75" thickTop="1" x14ac:dyDescent="0.25">
      <c r="A356" s="143" t="s">
        <v>303</v>
      </c>
      <c r="B356" s="143" t="s">
        <v>302</v>
      </c>
      <c r="C356" s="144" t="s">
        <v>382</v>
      </c>
      <c r="D356" s="143" t="s">
        <v>384</v>
      </c>
      <c r="E356" s="143" t="s">
        <v>578</v>
      </c>
      <c r="F356" s="144">
        <v>22.08</v>
      </c>
      <c r="G356" s="144">
        <v>1000</v>
      </c>
      <c r="H356" s="144">
        <v>1000</v>
      </c>
      <c r="I356" s="144" t="s">
        <v>12</v>
      </c>
      <c r="J356" s="145">
        <v>26000</v>
      </c>
      <c r="K356" s="145">
        <v>32900000</v>
      </c>
      <c r="L356" s="145">
        <v>16900</v>
      </c>
      <c r="M356" s="145">
        <v>51300000</v>
      </c>
      <c r="N356" s="145">
        <v>1.21</v>
      </c>
      <c r="O356" s="146">
        <v>0.78900000000000003</v>
      </c>
      <c r="P356" s="145">
        <v>26000</v>
      </c>
      <c r="Q356" s="145">
        <v>32900000</v>
      </c>
      <c r="R356" s="145">
        <f t="shared" si="166"/>
        <v>32926000</v>
      </c>
      <c r="S356" s="145">
        <v>17100</v>
      </c>
      <c r="T356" s="145">
        <v>51700000</v>
      </c>
      <c r="U356" s="145">
        <f t="shared" si="167"/>
        <v>51717100</v>
      </c>
      <c r="V356" s="217">
        <f>P356/AVERAGE(P356,S356)</f>
        <v>1.2064965197215778</v>
      </c>
      <c r="W356" s="217">
        <f>S356/AVERAGE(P356,S356)</f>
        <v>0.79350348027842232</v>
      </c>
      <c r="X356" s="9">
        <f t="shared" si="168"/>
        <v>0.65769230769230769</v>
      </c>
    </row>
    <row r="357" spans="1:24" x14ac:dyDescent="0.25">
      <c r="A357" t="s">
        <v>105</v>
      </c>
      <c r="B357" t="s">
        <v>106</v>
      </c>
      <c r="C357" s="268" t="s">
        <v>382</v>
      </c>
      <c r="D357" t="s">
        <v>383</v>
      </c>
      <c r="E357" t="s">
        <v>578</v>
      </c>
      <c r="F357" s="268">
        <v>22.08</v>
      </c>
      <c r="G357" s="268">
        <v>1000</v>
      </c>
      <c r="H357" s="268">
        <v>1000</v>
      </c>
      <c r="I357" s="268" t="s">
        <v>12</v>
      </c>
      <c r="J357" s="20">
        <v>26000</v>
      </c>
      <c r="K357" s="20">
        <v>32900000</v>
      </c>
      <c r="L357" s="20">
        <v>16900</v>
      </c>
      <c r="M357" s="20">
        <v>51300000</v>
      </c>
      <c r="N357" s="20">
        <v>1.21</v>
      </c>
      <c r="O357" s="22">
        <v>0.78900000000000003</v>
      </c>
      <c r="P357" s="20">
        <v>26000</v>
      </c>
      <c r="Q357" s="20">
        <v>32900000</v>
      </c>
      <c r="R357" s="20">
        <f t="shared" si="166"/>
        <v>32926000</v>
      </c>
      <c r="S357" s="20">
        <v>4330000</v>
      </c>
      <c r="T357" s="20">
        <v>13100000000</v>
      </c>
      <c r="U357" s="20">
        <f t="shared" si="167"/>
        <v>13104330000</v>
      </c>
      <c r="V357" s="196">
        <f>P357/AVERAGE(P357,S357)</f>
        <v>1.1937557392102846E-2</v>
      </c>
      <c r="W357" s="196">
        <f>S357/AVERAGE(P357,S357)</f>
        <v>1.9880624426078972</v>
      </c>
      <c r="X357" s="9">
        <f t="shared" si="168"/>
        <v>166.53846153846155</v>
      </c>
    </row>
    <row r="358" spans="1:24" x14ac:dyDescent="0.25">
      <c r="A358" t="s">
        <v>249</v>
      </c>
      <c r="B358" t="s">
        <v>248</v>
      </c>
      <c r="C358" s="268" t="s">
        <v>382</v>
      </c>
      <c r="D358" t="s">
        <v>381</v>
      </c>
      <c r="E358" t="s">
        <v>578</v>
      </c>
      <c r="F358" s="268">
        <v>22.08</v>
      </c>
      <c r="G358" s="268">
        <v>1000</v>
      </c>
      <c r="H358" s="268">
        <v>1000</v>
      </c>
      <c r="I358" s="268" t="s">
        <v>12</v>
      </c>
      <c r="J358" s="20">
        <v>26000</v>
      </c>
      <c r="K358" s="20">
        <v>32900000</v>
      </c>
      <c r="L358" s="20">
        <v>16900</v>
      </c>
      <c r="M358" s="20">
        <v>51300000</v>
      </c>
      <c r="N358" s="20">
        <v>1.21</v>
      </c>
      <c r="O358" s="22">
        <v>0.78900000000000003</v>
      </c>
      <c r="P358" s="20">
        <v>26000</v>
      </c>
      <c r="Q358" s="20">
        <v>32900000</v>
      </c>
      <c r="R358" s="20">
        <f t="shared" si="166"/>
        <v>32926000</v>
      </c>
      <c r="S358" s="20">
        <v>25100</v>
      </c>
      <c r="T358" s="20">
        <v>75900000</v>
      </c>
      <c r="U358" s="20">
        <f t="shared" si="167"/>
        <v>75925100</v>
      </c>
      <c r="V358" s="196">
        <f>P358/AVERAGE(P358,S358)</f>
        <v>1.0176125244618395</v>
      </c>
      <c r="W358" s="196">
        <f>S358/AVERAGE(P358,S358)</f>
        <v>0.98238747553816042</v>
      </c>
      <c r="X358" s="9">
        <f t="shared" si="168"/>
        <v>0.9653846153846154</v>
      </c>
    </row>
    <row r="359" spans="1:24" x14ac:dyDescent="0.25">
      <c r="A359"/>
      <c r="B359"/>
      <c r="C359" s="268"/>
      <c r="D359" s="12" t="s">
        <v>545</v>
      </c>
      <c r="E359" s="12" t="s">
        <v>578</v>
      </c>
      <c r="F359" s="268"/>
      <c r="G359" s="268"/>
      <c r="H359" s="268"/>
      <c r="I359" s="268"/>
      <c r="J359" s="20"/>
      <c r="K359" s="20"/>
      <c r="L359" s="20"/>
      <c r="M359" s="20"/>
      <c r="N359" s="20"/>
      <c r="O359" s="22"/>
      <c r="P359" s="39">
        <f t="shared" ref="P359:U359" si="172">SUM(P356:P358)</f>
        <v>78000</v>
      </c>
      <c r="Q359" s="39">
        <f t="shared" si="172"/>
        <v>98700000</v>
      </c>
      <c r="R359" s="39">
        <f t="shared" si="172"/>
        <v>98778000</v>
      </c>
      <c r="S359" s="39">
        <f t="shared" si="172"/>
        <v>4372200</v>
      </c>
      <c r="T359" s="39">
        <f t="shared" si="172"/>
        <v>13227600000</v>
      </c>
      <c r="U359" s="39">
        <f t="shared" si="172"/>
        <v>13231972200</v>
      </c>
      <c r="V359" s="15">
        <f>P359/AVERAGE(P359,S359)</f>
        <v>3.5054604287447756E-2</v>
      </c>
      <c r="W359" s="15">
        <f>S359/AVERAGE(P359,S359)</f>
        <v>1.9649453957125522</v>
      </c>
      <c r="X359" s="15">
        <f>S359/P359</f>
        <v>56.053846153846152</v>
      </c>
    </row>
    <row r="360" spans="1:24" x14ac:dyDescent="0.25">
      <c r="A360" s="143" t="s">
        <v>7</v>
      </c>
      <c r="B360" s="143" t="s">
        <v>8</v>
      </c>
      <c r="C360" s="144" t="s">
        <v>579</v>
      </c>
      <c r="D360" s="143" t="s">
        <v>420</v>
      </c>
      <c r="E360" s="143" t="s">
        <v>54</v>
      </c>
      <c r="F360" s="144">
        <v>43.64</v>
      </c>
      <c r="G360" s="144">
        <v>89.98</v>
      </c>
      <c r="H360" s="144" t="s">
        <v>12</v>
      </c>
      <c r="I360" s="144">
        <v>89.98</v>
      </c>
      <c r="J360" s="145">
        <v>0</v>
      </c>
      <c r="K360" s="145">
        <v>6220000</v>
      </c>
      <c r="L360" s="145">
        <v>894000</v>
      </c>
      <c r="M360" s="145">
        <v>4360000</v>
      </c>
      <c r="N360" s="145">
        <v>0</v>
      </c>
      <c r="O360" s="146">
        <v>2</v>
      </c>
      <c r="P360" s="145">
        <v>0</v>
      </c>
      <c r="Q360" s="145">
        <v>6220000</v>
      </c>
      <c r="R360" s="145">
        <f t="shared" si="166"/>
        <v>6220000</v>
      </c>
      <c r="S360" s="145">
        <v>1620000</v>
      </c>
      <c r="T360" s="145">
        <v>7880000</v>
      </c>
      <c r="U360" s="145">
        <f t="shared" si="167"/>
        <v>9500000</v>
      </c>
      <c r="V360" s="147">
        <v>0</v>
      </c>
      <c r="W360" s="147">
        <v>2</v>
      </c>
      <c r="X360" s="9" t="e">
        <f t="shared" si="168"/>
        <v>#DIV/0!</v>
      </c>
    </row>
    <row r="361" spans="1:24" x14ac:dyDescent="0.25">
      <c r="A361" t="s">
        <v>7</v>
      </c>
      <c r="B361" t="s">
        <v>8</v>
      </c>
      <c r="C361" s="268" t="s">
        <v>580</v>
      </c>
      <c r="D361" t="s">
        <v>417</v>
      </c>
      <c r="E361" t="s">
        <v>54</v>
      </c>
      <c r="F361" s="268">
        <v>19.21</v>
      </c>
      <c r="G361" s="268">
        <v>1000</v>
      </c>
      <c r="H361" s="268" t="s">
        <v>12</v>
      </c>
      <c r="I361" s="268">
        <v>1000</v>
      </c>
      <c r="J361" s="20">
        <v>0</v>
      </c>
      <c r="K361" s="20">
        <v>6160000</v>
      </c>
      <c r="L361" s="20">
        <v>6100</v>
      </c>
      <c r="M361" s="20">
        <v>96400000</v>
      </c>
      <c r="N361" s="20">
        <v>0</v>
      </c>
      <c r="O361" s="22">
        <v>2</v>
      </c>
      <c r="P361" s="20">
        <v>0</v>
      </c>
      <c r="Q361" s="20">
        <v>6160000</v>
      </c>
      <c r="R361" s="20">
        <f t="shared" si="166"/>
        <v>6160000</v>
      </c>
      <c r="S361" s="20">
        <v>11000</v>
      </c>
      <c r="T361" s="20">
        <v>174000000</v>
      </c>
      <c r="U361" s="20">
        <f t="shared" si="167"/>
        <v>174011000</v>
      </c>
      <c r="V361" s="9">
        <v>0</v>
      </c>
      <c r="W361" s="9">
        <v>2</v>
      </c>
      <c r="X361" s="9" t="e">
        <f t="shared" si="168"/>
        <v>#DIV/0!</v>
      </c>
    </row>
    <row r="362" spans="1:24" x14ac:dyDescent="0.25">
      <c r="A362" t="s">
        <v>7</v>
      </c>
      <c r="B362" t="s">
        <v>8</v>
      </c>
      <c r="C362" s="268" t="s">
        <v>500</v>
      </c>
      <c r="D362" t="s">
        <v>385</v>
      </c>
      <c r="E362" t="s">
        <v>54</v>
      </c>
      <c r="F362" s="268">
        <v>23.57</v>
      </c>
      <c r="G362" s="268">
        <v>1000</v>
      </c>
      <c r="H362" s="268" t="s">
        <v>12</v>
      </c>
      <c r="I362" s="268">
        <v>1000</v>
      </c>
      <c r="J362" s="20">
        <v>0</v>
      </c>
      <c r="K362" s="20">
        <v>6430000</v>
      </c>
      <c r="L362" s="20">
        <v>31100</v>
      </c>
      <c r="M362" s="20">
        <v>97800000</v>
      </c>
      <c r="N362" s="20">
        <v>0</v>
      </c>
      <c r="O362" s="22">
        <v>2</v>
      </c>
      <c r="P362" s="20">
        <v>0</v>
      </c>
      <c r="Q362" s="20">
        <v>6430000</v>
      </c>
      <c r="R362" s="20">
        <f t="shared" si="166"/>
        <v>6430000</v>
      </c>
      <c r="S362" s="20">
        <v>56200</v>
      </c>
      <c r="T362" s="20">
        <v>177000000</v>
      </c>
      <c r="U362" s="20">
        <f t="shared" si="167"/>
        <v>177056200</v>
      </c>
      <c r="V362" s="9">
        <v>0</v>
      </c>
      <c r="W362" s="9">
        <v>2</v>
      </c>
      <c r="X362" s="9" t="e">
        <f t="shared" si="168"/>
        <v>#DIV/0!</v>
      </c>
    </row>
    <row r="363" spans="1:24" x14ac:dyDescent="0.25">
      <c r="A363" t="s">
        <v>109</v>
      </c>
      <c r="B363" t="s">
        <v>110</v>
      </c>
      <c r="C363" s="268" t="s">
        <v>416</v>
      </c>
      <c r="D363" t="s">
        <v>415</v>
      </c>
      <c r="E363" t="s">
        <v>54</v>
      </c>
      <c r="F363" s="268">
        <v>25.32</v>
      </c>
      <c r="G363" s="268">
        <v>1000</v>
      </c>
      <c r="H363" s="268">
        <v>1000</v>
      </c>
      <c r="I363" s="268" t="s">
        <v>12</v>
      </c>
      <c r="J363" s="20">
        <v>180000</v>
      </c>
      <c r="K363" s="20">
        <v>773000</v>
      </c>
      <c r="L363" s="20">
        <v>69700</v>
      </c>
      <c r="M363" s="20">
        <v>1590000</v>
      </c>
      <c r="N363" s="20">
        <v>1.44</v>
      </c>
      <c r="O363" s="22">
        <v>0.55700000000000005</v>
      </c>
      <c r="P363" s="20">
        <v>180000</v>
      </c>
      <c r="Q363" s="20">
        <v>773000</v>
      </c>
      <c r="R363" s="20">
        <f t="shared" si="166"/>
        <v>953000</v>
      </c>
      <c r="S363" s="20">
        <v>53500</v>
      </c>
      <c r="T363" s="20">
        <v>1220000</v>
      </c>
      <c r="U363" s="20">
        <f t="shared" si="167"/>
        <v>1273500</v>
      </c>
      <c r="V363" s="9">
        <v>1.86</v>
      </c>
      <c r="W363" s="9">
        <v>0.13600000000000001</v>
      </c>
      <c r="X363" s="9">
        <f t="shared" si="168"/>
        <v>0.29722222222222222</v>
      </c>
    </row>
    <row r="364" spans="1:24" x14ac:dyDescent="0.25">
      <c r="A364" t="s">
        <v>109</v>
      </c>
      <c r="B364" t="s">
        <v>110</v>
      </c>
      <c r="C364" s="268" t="s">
        <v>414</v>
      </c>
      <c r="D364" t="s">
        <v>413</v>
      </c>
      <c r="E364" t="s">
        <v>54</v>
      </c>
      <c r="F364" s="268">
        <v>51.62</v>
      </c>
      <c r="G364" s="268">
        <v>1000</v>
      </c>
      <c r="H364" s="268">
        <v>1000</v>
      </c>
      <c r="I364" s="268">
        <v>109.28</v>
      </c>
      <c r="J364" s="20">
        <v>545000</v>
      </c>
      <c r="K364" s="20">
        <v>409000</v>
      </c>
      <c r="L364" s="20">
        <v>1020000</v>
      </c>
      <c r="M364" s="20">
        <v>634000</v>
      </c>
      <c r="N364" s="20">
        <v>0.69499999999999995</v>
      </c>
      <c r="O364" s="22">
        <v>1.3</v>
      </c>
      <c r="P364" s="20">
        <v>545000</v>
      </c>
      <c r="Q364" s="20">
        <v>409000</v>
      </c>
      <c r="R364" s="20">
        <f t="shared" si="166"/>
        <v>954000</v>
      </c>
      <c r="S364" s="20">
        <v>784000</v>
      </c>
      <c r="T364" s="20">
        <v>487000</v>
      </c>
      <c r="U364" s="20">
        <f t="shared" si="167"/>
        <v>1271000</v>
      </c>
      <c r="V364" s="9">
        <v>1.48</v>
      </c>
      <c r="W364" s="9">
        <v>0.52300000000000002</v>
      </c>
      <c r="X364" s="9">
        <f t="shared" si="168"/>
        <v>1.4385321100917432</v>
      </c>
    </row>
    <row r="365" spans="1:24" x14ac:dyDescent="0.25">
      <c r="A365" t="s">
        <v>109</v>
      </c>
      <c r="B365" t="s">
        <v>110</v>
      </c>
      <c r="C365" s="268" t="s">
        <v>412</v>
      </c>
      <c r="D365" t="s">
        <v>411</v>
      </c>
      <c r="E365" t="s">
        <v>54</v>
      </c>
      <c r="F365" s="268">
        <v>23.97</v>
      </c>
      <c r="G365" s="268">
        <v>1000</v>
      </c>
      <c r="H365" s="268">
        <v>1000</v>
      </c>
      <c r="I365" s="268">
        <v>1000</v>
      </c>
      <c r="J365" s="20">
        <v>3500000</v>
      </c>
      <c r="K365" s="20">
        <v>62800000</v>
      </c>
      <c r="L365" s="20">
        <v>2580000</v>
      </c>
      <c r="M365" s="20">
        <v>114000000</v>
      </c>
      <c r="N365" s="20">
        <v>1.1499999999999999</v>
      </c>
      <c r="O365" s="22">
        <v>0.84899999999999998</v>
      </c>
      <c r="P365" s="20">
        <v>3500000</v>
      </c>
      <c r="Q365" s="20">
        <v>62800000</v>
      </c>
      <c r="R365" s="20">
        <f t="shared" si="166"/>
        <v>66300000</v>
      </c>
      <c r="S365" s="20">
        <v>1980000</v>
      </c>
      <c r="T365" s="20">
        <v>87500000</v>
      </c>
      <c r="U365" s="20">
        <f t="shared" si="167"/>
        <v>89480000</v>
      </c>
      <c r="V365" s="9">
        <v>1.76</v>
      </c>
      <c r="W365" s="9">
        <v>0.24399999999999999</v>
      </c>
      <c r="X365" s="9">
        <f t="shared" si="168"/>
        <v>0.56571428571428573</v>
      </c>
    </row>
    <row r="366" spans="1:24" x14ac:dyDescent="0.25">
      <c r="A366" t="s">
        <v>37</v>
      </c>
      <c r="B366" t="s">
        <v>38</v>
      </c>
      <c r="C366" s="268" t="s">
        <v>418</v>
      </c>
      <c r="D366" t="s">
        <v>417</v>
      </c>
      <c r="E366" t="s">
        <v>54</v>
      </c>
      <c r="F366" s="268">
        <v>19.21</v>
      </c>
      <c r="G366" s="268">
        <v>1000</v>
      </c>
      <c r="H366" s="268" t="s">
        <v>12</v>
      </c>
      <c r="I366" s="268">
        <v>1000</v>
      </c>
      <c r="J366" s="20">
        <v>0</v>
      </c>
      <c r="K366" s="20">
        <v>704000</v>
      </c>
      <c r="L366" s="20">
        <v>6100</v>
      </c>
      <c r="M366" s="20">
        <v>10800000</v>
      </c>
      <c r="N366" s="20">
        <v>0</v>
      </c>
      <c r="O366" s="22">
        <v>2</v>
      </c>
      <c r="P366" s="20">
        <v>0</v>
      </c>
      <c r="Q366" s="20">
        <v>704000</v>
      </c>
      <c r="R366" s="20">
        <f t="shared" si="166"/>
        <v>704000</v>
      </c>
      <c r="S366" s="20">
        <v>1150</v>
      </c>
      <c r="T366" s="20">
        <v>2040000</v>
      </c>
      <c r="U366" s="20">
        <f t="shared" si="167"/>
        <v>2041150</v>
      </c>
      <c r="V366" s="9">
        <v>0</v>
      </c>
      <c r="W366" s="9">
        <v>2</v>
      </c>
      <c r="X366" s="9" t="e">
        <f t="shared" si="168"/>
        <v>#DIV/0!</v>
      </c>
    </row>
    <row r="367" spans="1:24" x14ac:dyDescent="0.25">
      <c r="A367" t="s">
        <v>37</v>
      </c>
      <c r="B367" t="s">
        <v>38</v>
      </c>
      <c r="C367" s="268" t="s">
        <v>386</v>
      </c>
      <c r="D367" t="s">
        <v>385</v>
      </c>
      <c r="E367" t="s">
        <v>54</v>
      </c>
      <c r="F367" s="268">
        <v>23.57</v>
      </c>
      <c r="G367" s="268">
        <v>1000</v>
      </c>
      <c r="H367" s="268" t="s">
        <v>12</v>
      </c>
      <c r="I367" s="268">
        <v>1000</v>
      </c>
      <c r="J367" s="20">
        <v>0</v>
      </c>
      <c r="K367" s="20">
        <v>704000</v>
      </c>
      <c r="L367" s="20">
        <v>31100</v>
      </c>
      <c r="M367" s="20">
        <v>12700000</v>
      </c>
      <c r="N367" s="20">
        <v>0</v>
      </c>
      <c r="O367" s="22">
        <v>2</v>
      </c>
      <c r="P367" s="20">
        <v>0</v>
      </c>
      <c r="Q367" s="20">
        <v>704000</v>
      </c>
      <c r="R367" s="20">
        <f t="shared" si="166"/>
        <v>704000</v>
      </c>
      <c r="S367" s="20">
        <v>5860</v>
      </c>
      <c r="T367" s="20">
        <v>2390000</v>
      </c>
      <c r="U367" s="20">
        <f t="shared" si="167"/>
        <v>2395860</v>
      </c>
      <c r="V367" s="9">
        <v>0</v>
      </c>
      <c r="W367" s="9">
        <v>2</v>
      </c>
      <c r="X367" s="9" t="e">
        <f t="shared" si="168"/>
        <v>#DIV/0!</v>
      </c>
    </row>
    <row r="368" spans="1:24" x14ac:dyDescent="0.25">
      <c r="A368" t="s">
        <v>252</v>
      </c>
      <c r="B368" t="s">
        <v>251</v>
      </c>
      <c r="C368" s="268" t="s">
        <v>419</v>
      </c>
      <c r="D368" t="s">
        <v>417</v>
      </c>
      <c r="E368" t="s">
        <v>54</v>
      </c>
      <c r="F368" s="268">
        <v>19.21</v>
      </c>
      <c r="G368" s="268">
        <v>1000</v>
      </c>
      <c r="H368" s="268" t="s">
        <v>12</v>
      </c>
      <c r="I368" s="268">
        <v>1000</v>
      </c>
      <c r="J368" s="20">
        <v>0</v>
      </c>
      <c r="K368" s="20">
        <v>6160000</v>
      </c>
      <c r="L368" s="20">
        <v>6100</v>
      </c>
      <c r="M368" s="20">
        <v>96400000</v>
      </c>
      <c r="N368" s="20">
        <v>0</v>
      </c>
      <c r="O368" s="22">
        <v>2</v>
      </c>
      <c r="P368" s="20">
        <v>0</v>
      </c>
      <c r="Q368" s="20">
        <v>6160000</v>
      </c>
      <c r="R368" s="20">
        <f t="shared" si="166"/>
        <v>6160000</v>
      </c>
      <c r="S368" s="20">
        <v>26000</v>
      </c>
      <c r="T368" s="20">
        <v>411000000</v>
      </c>
      <c r="U368" s="20">
        <f t="shared" si="167"/>
        <v>411026000</v>
      </c>
      <c r="V368" s="9">
        <v>0</v>
      </c>
      <c r="W368" s="9">
        <v>2</v>
      </c>
      <c r="X368" s="9" t="e">
        <f t="shared" si="168"/>
        <v>#DIV/0!</v>
      </c>
    </row>
    <row r="369" spans="1:24" x14ac:dyDescent="0.25">
      <c r="A369" t="s">
        <v>252</v>
      </c>
      <c r="B369" t="s">
        <v>251</v>
      </c>
      <c r="C369" s="268" t="s">
        <v>387</v>
      </c>
      <c r="D369" t="s">
        <v>385</v>
      </c>
      <c r="E369" t="s">
        <v>54</v>
      </c>
      <c r="F369" s="268">
        <v>23.57</v>
      </c>
      <c r="G369" s="268">
        <v>1000</v>
      </c>
      <c r="H369" s="268" t="s">
        <v>12</v>
      </c>
      <c r="I369" s="268">
        <v>1000</v>
      </c>
      <c r="J369" s="20">
        <v>0</v>
      </c>
      <c r="K369" s="20">
        <v>6430000</v>
      </c>
      <c r="L369" s="20">
        <v>31100</v>
      </c>
      <c r="M369" s="20">
        <v>97800000</v>
      </c>
      <c r="N369" s="20">
        <v>0</v>
      </c>
      <c r="O369" s="22">
        <v>2</v>
      </c>
      <c r="P369" s="20">
        <v>0</v>
      </c>
      <c r="Q369" s="20">
        <v>6430000</v>
      </c>
      <c r="R369" s="20">
        <f t="shared" si="166"/>
        <v>6430000</v>
      </c>
      <c r="S369" s="20">
        <v>133000</v>
      </c>
      <c r="T369" s="20">
        <v>417000000</v>
      </c>
      <c r="U369" s="20">
        <f t="shared" si="167"/>
        <v>417133000</v>
      </c>
      <c r="V369" s="9">
        <v>0</v>
      </c>
      <c r="W369" s="9">
        <v>2</v>
      </c>
      <c r="X369" s="9" t="e">
        <f t="shared" si="168"/>
        <v>#DIV/0!</v>
      </c>
    </row>
    <row r="370" spans="1:24" x14ac:dyDescent="0.25">
      <c r="A370" t="s">
        <v>118</v>
      </c>
      <c r="B370" t="s">
        <v>119</v>
      </c>
      <c r="C370" s="268" t="s">
        <v>418</v>
      </c>
      <c r="D370" t="s">
        <v>512</v>
      </c>
      <c r="E370" t="s">
        <v>54</v>
      </c>
      <c r="F370" s="268">
        <v>25.28</v>
      </c>
      <c r="G370" s="268">
        <v>1000</v>
      </c>
      <c r="H370" s="268">
        <v>1000</v>
      </c>
      <c r="I370" s="268" t="s">
        <v>12</v>
      </c>
      <c r="J370" s="20">
        <v>3610</v>
      </c>
      <c r="K370" s="20">
        <v>161000000</v>
      </c>
      <c r="L370" s="20">
        <v>0</v>
      </c>
      <c r="M370" s="20">
        <v>212000000</v>
      </c>
      <c r="N370" s="20">
        <v>2</v>
      </c>
      <c r="O370" s="22">
        <v>0</v>
      </c>
      <c r="P370" s="20">
        <v>3610</v>
      </c>
      <c r="Q370" s="20">
        <v>161000000</v>
      </c>
      <c r="R370" s="20">
        <f t="shared" si="166"/>
        <v>161003610</v>
      </c>
      <c r="S370" s="20">
        <v>0</v>
      </c>
      <c r="T370" s="20">
        <v>161000000</v>
      </c>
      <c r="U370" s="20">
        <f t="shared" si="167"/>
        <v>161000000</v>
      </c>
      <c r="V370" s="9">
        <v>2</v>
      </c>
      <c r="W370" s="9">
        <v>0</v>
      </c>
      <c r="X370" s="9">
        <f t="shared" si="168"/>
        <v>0</v>
      </c>
    </row>
    <row r="371" spans="1:24" x14ac:dyDescent="0.25">
      <c r="A371" t="s">
        <v>303</v>
      </c>
      <c r="B371" t="s">
        <v>302</v>
      </c>
      <c r="C371" s="268" t="s">
        <v>408</v>
      </c>
      <c r="D371" t="s">
        <v>410</v>
      </c>
      <c r="E371" t="s">
        <v>54</v>
      </c>
      <c r="F371" s="268">
        <v>21.12</v>
      </c>
      <c r="G371" s="268">
        <v>1000</v>
      </c>
      <c r="H371" s="268">
        <v>1000</v>
      </c>
      <c r="I371" s="268">
        <v>1000</v>
      </c>
      <c r="J371" s="20">
        <v>659000</v>
      </c>
      <c r="K371" s="20">
        <v>32300000</v>
      </c>
      <c r="L371" s="20">
        <v>3100000</v>
      </c>
      <c r="M371" s="20">
        <v>48200000</v>
      </c>
      <c r="N371" s="20">
        <v>0.35099999999999998</v>
      </c>
      <c r="O371" s="22">
        <v>1.65</v>
      </c>
      <c r="P371" s="20">
        <v>659000</v>
      </c>
      <c r="Q371" s="20">
        <v>32300000</v>
      </c>
      <c r="R371" s="20">
        <f t="shared" si="166"/>
        <v>32959000</v>
      </c>
      <c r="S371" s="20">
        <v>3120000</v>
      </c>
      <c r="T371" s="20">
        <v>48600000</v>
      </c>
      <c r="U371" s="20">
        <f t="shared" si="167"/>
        <v>51720000</v>
      </c>
      <c r="V371" s="9">
        <v>1.06</v>
      </c>
      <c r="W371" s="9">
        <v>0.94</v>
      </c>
      <c r="X371" s="9">
        <f t="shared" si="168"/>
        <v>4.7344461305007588</v>
      </c>
    </row>
    <row r="372" spans="1:24" x14ac:dyDescent="0.25">
      <c r="A372" t="s">
        <v>581</v>
      </c>
      <c r="B372" t="s">
        <v>582</v>
      </c>
      <c r="C372" s="268" t="s">
        <v>583</v>
      </c>
      <c r="D372" t="s">
        <v>517</v>
      </c>
      <c r="E372" t="s">
        <v>54</v>
      </c>
      <c r="F372" s="268">
        <v>31.47</v>
      </c>
      <c r="G372" s="268">
        <v>73.37</v>
      </c>
      <c r="H372" s="268" t="s">
        <v>12</v>
      </c>
      <c r="I372" s="268">
        <v>73.37</v>
      </c>
      <c r="J372" s="20">
        <v>9770</v>
      </c>
      <c r="K372" s="20">
        <v>539000</v>
      </c>
      <c r="L372" s="20">
        <v>21500</v>
      </c>
      <c r="M372" s="20">
        <v>697000</v>
      </c>
      <c r="N372" s="20">
        <v>0.625</v>
      </c>
      <c r="O372" s="22">
        <v>1.37</v>
      </c>
      <c r="P372" s="20">
        <v>9770</v>
      </c>
      <c r="Q372" s="20">
        <v>539000</v>
      </c>
      <c r="R372" s="20">
        <f t="shared" si="166"/>
        <v>548770</v>
      </c>
      <c r="S372" s="20">
        <v>3490</v>
      </c>
      <c r="T372" s="20">
        <v>113000</v>
      </c>
      <c r="U372" s="20">
        <f t="shared" si="167"/>
        <v>116490</v>
      </c>
      <c r="V372" s="9">
        <v>1.41</v>
      </c>
      <c r="W372" s="9">
        <v>0.58599999999999997</v>
      </c>
      <c r="X372" s="9">
        <f t="shared" si="168"/>
        <v>0.35721596724667348</v>
      </c>
    </row>
    <row r="373" spans="1:24" x14ac:dyDescent="0.25">
      <c r="A373" t="s">
        <v>581</v>
      </c>
      <c r="B373" t="s">
        <v>582</v>
      </c>
      <c r="C373" s="268" t="s">
        <v>584</v>
      </c>
      <c r="D373" t="s">
        <v>515</v>
      </c>
      <c r="E373" t="s">
        <v>54</v>
      </c>
      <c r="F373" s="268">
        <v>31.77</v>
      </c>
      <c r="G373" s="268">
        <v>70.239999999999995</v>
      </c>
      <c r="H373" s="268">
        <v>70.239999999999995</v>
      </c>
      <c r="I373" s="268" t="s">
        <v>12</v>
      </c>
      <c r="J373" s="20">
        <v>4440</v>
      </c>
      <c r="K373" s="20">
        <v>544000</v>
      </c>
      <c r="L373" s="20">
        <v>0</v>
      </c>
      <c r="M373" s="20">
        <v>719000</v>
      </c>
      <c r="N373" s="20">
        <v>2</v>
      </c>
      <c r="O373" s="22">
        <v>0</v>
      </c>
      <c r="P373" s="20">
        <v>4440</v>
      </c>
      <c r="Q373" s="20">
        <v>544000</v>
      </c>
      <c r="R373" s="20">
        <f t="shared" si="166"/>
        <v>548440</v>
      </c>
      <c r="S373" s="20">
        <v>0</v>
      </c>
      <c r="T373" s="20">
        <v>117000</v>
      </c>
      <c r="U373" s="20">
        <f t="shared" si="167"/>
        <v>117000</v>
      </c>
      <c r="V373" s="9">
        <v>2</v>
      </c>
      <c r="W373" s="9">
        <v>0</v>
      </c>
      <c r="X373" s="9">
        <f t="shared" si="168"/>
        <v>0</v>
      </c>
    </row>
    <row r="374" spans="1:24" x14ac:dyDescent="0.25">
      <c r="A374" t="s">
        <v>105</v>
      </c>
      <c r="B374" t="s">
        <v>106</v>
      </c>
      <c r="C374" s="268" t="s">
        <v>408</v>
      </c>
      <c r="D374" t="s">
        <v>409</v>
      </c>
      <c r="E374" t="s">
        <v>54</v>
      </c>
      <c r="F374" s="268">
        <v>21.12</v>
      </c>
      <c r="G374" s="268">
        <v>1000</v>
      </c>
      <c r="H374" s="268">
        <v>1000</v>
      </c>
      <c r="I374" s="268">
        <v>1000</v>
      </c>
      <c r="J374" s="20">
        <v>659000</v>
      </c>
      <c r="K374" s="20">
        <v>32300000</v>
      </c>
      <c r="L374" s="20">
        <v>3100000</v>
      </c>
      <c r="M374" s="20">
        <v>48200000</v>
      </c>
      <c r="N374" s="20">
        <v>0.35099999999999998</v>
      </c>
      <c r="O374" s="22">
        <v>1.65</v>
      </c>
      <c r="P374" s="20">
        <v>659000</v>
      </c>
      <c r="Q374" s="20">
        <v>32300000</v>
      </c>
      <c r="R374" s="20">
        <f t="shared" si="166"/>
        <v>32959000</v>
      </c>
      <c r="S374" s="20">
        <v>793000000</v>
      </c>
      <c r="T374" s="20">
        <v>12300000000</v>
      </c>
      <c r="U374" s="20">
        <f t="shared" si="167"/>
        <v>13093000000</v>
      </c>
      <c r="V374" s="9">
        <v>1.06</v>
      </c>
      <c r="W374" s="9">
        <v>0.94</v>
      </c>
      <c r="X374" s="9">
        <f t="shared" si="168"/>
        <v>1203.3383915022762</v>
      </c>
    </row>
    <row r="375" spans="1:24" x14ac:dyDescent="0.25">
      <c r="A375" t="s">
        <v>249</v>
      </c>
      <c r="B375" t="s">
        <v>248</v>
      </c>
      <c r="C375" s="268" t="s">
        <v>408</v>
      </c>
      <c r="D375" t="s">
        <v>407</v>
      </c>
      <c r="E375" t="s">
        <v>54</v>
      </c>
      <c r="F375" s="268">
        <v>21.12</v>
      </c>
      <c r="G375" s="268">
        <v>1000</v>
      </c>
      <c r="H375" s="268">
        <v>1000</v>
      </c>
      <c r="I375" s="268">
        <v>1000</v>
      </c>
      <c r="J375" s="20">
        <v>659000</v>
      </c>
      <c r="K375" s="20">
        <v>32300000</v>
      </c>
      <c r="L375" s="20">
        <v>3100000</v>
      </c>
      <c r="M375" s="20">
        <v>48200000</v>
      </c>
      <c r="N375" s="20">
        <v>0.35099999999999998</v>
      </c>
      <c r="O375" s="22">
        <v>1.65</v>
      </c>
      <c r="P375" s="20">
        <v>659000</v>
      </c>
      <c r="Q375" s="20">
        <v>32300000</v>
      </c>
      <c r="R375" s="20">
        <f t="shared" si="166"/>
        <v>32959000</v>
      </c>
      <c r="S375" s="20">
        <v>4590000</v>
      </c>
      <c r="T375" s="20">
        <v>71400000</v>
      </c>
      <c r="U375" s="20">
        <f t="shared" si="167"/>
        <v>75990000</v>
      </c>
      <c r="V375" s="9">
        <v>1.06</v>
      </c>
      <c r="W375" s="9">
        <v>0.94</v>
      </c>
      <c r="X375" s="9">
        <f t="shared" si="168"/>
        <v>6.9650986342943852</v>
      </c>
    </row>
    <row r="376" spans="1:24" x14ac:dyDescent="0.25">
      <c r="A376" t="s">
        <v>64</v>
      </c>
      <c r="B376" t="s">
        <v>65</v>
      </c>
      <c r="C376" s="268" t="s">
        <v>404</v>
      </c>
      <c r="D376" t="s">
        <v>403</v>
      </c>
      <c r="E376" t="s">
        <v>54</v>
      </c>
      <c r="F376" s="268">
        <v>41.28</v>
      </c>
      <c r="G376" s="268">
        <v>25.72</v>
      </c>
      <c r="H376" s="268">
        <v>25.72</v>
      </c>
      <c r="I376" s="268" t="s">
        <v>12</v>
      </c>
      <c r="J376" s="20">
        <v>16000</v>
      </c>
      <c r="K376" s="20">
        <v>36100</v>
      </c>
      <c r="L376" s="20">
        <v>35000</v>
      </c>
      <c r="M376" s="20">
        <v>14100</v>
      </c>
      <c r="N376" s="20">
        <v>0.627</v>
      </c>
      <c r="O376" s="22">
        <v>1.37</v>
      </c>
      <c r="P376" s="20">
        <v>16000</v>
      </c>
      <c r="Q376" s="20">
        <v>36100</v>
      </c>
      <c r="R376" s="20">
        <f t="shared" si="166"/>
        <v>52100</v>
      </c>
      <c r="S376" s="20">
        <v>38500</v>
      </c>
      <c r="T376" s="20">
        <v>15500</v>
      </c>
      <c r="U376" s="20">
        <f t="shared" si="167"/>
        <v>54000</v>
      </c>
      <c r="V376" s="9">
        <v>1.42</v>
      </c>
      <c r="W376" s="9">
        <v>0.58499999999999996</v>
      </c>
      <c r="X376" s="9">
        <f t="shared" si="168"/>
        <v>2.40625</v>
      </c>
    </row>
    <row r="377" spans="1:24" x14ac:dyDescent="0.25">
      <c r="A377" t="s">
        <v>272</v>
      </c>
      <c r="B377" t="s">
        <v>271</v>
      </c>
      <c r="C377" s="268" t="s">
        <v>406</v>
      </c>
      <c r="D377" t="s">
        <v>405</v>
      </c>
      <c r="E377" t="s">
        <v>54</v>
      </c>
      <c r="F377" s="268">
        <v>28.56</v>
      </c>
      <c r="G377" s="268">
        <v>115.97</v>
      </c>
      <c r="H377" s="268">
        <v>115.97</v>
      </c>
      <c r="I377" s="268" t="s">
        <v>12</v>
      </c>
      <c r="J377" s="20">
        <v>3030</v>
      </c>
      <c r="K377" s="20">
        <v>0</v>
      </c>
      <c r="L377" s="20">
        <v>427</v>
      </c>
      <c r="M377" s="20">
        <v>0</v>
      </c>
      <c r="N377" s="20">
        <v>1.75</v>
      </c>
      <c r="O377" s="22">
        <v>0.247</v>
      </c>
      <c r="P377" s="20">
        <v>3030</v>
      </c>
      <c r="Q377" s="20">
        <v>0</v>
      </c>
      <c r="R377" s="20">
        <f t="shared" si="166"/>
        <v>3030</v>
      </c>
      <c r="S377" s="20">
        <v>3030</v>
      </c>
      <c r="T377" s="20">
        <v>0</v>
      </c>
      <c r="U377" s="20">
        <f t="shared" si="167"/>
        <v>3030</v>
      </c>
      <c r="V377" s="9">
        <v>1.95</v>
      </c>
      <c r="W377" s="9">
        <v>5.1799999999999999E-2</v>
      </c>
      <c r="X377" s="9">
        <f t="shared" si="168"/>
        <v>1</v>
      </c>
    </row>
    <row r="378" spans="1:24" x14ac:dyDescent="0.25">
      <c r="A378" t="s">
        <v>174</v>
      </c>
      <c r="B378" t="s">
        <v>75</v>
      </c>
      <c r="C378" s="268" t="s">
        <v>585</v>
      </c>
      <c r="D378" t="s">
        <v>586</v>
      </c>
      <c r="E378" t="s">
        <v>54</v>
      </c>
      <c r="F378" s="268">
        <v>21.15</v>
      </c>
      <c r="G378" s="268">
        <v>24.14</v>
      </c>
      <c r="H378" s="268" t="s">
        <v>12</v>
      </c>
      <c r="I378" s="268">
        <v>24.14</v>
      </c>
      <c r="J378" s="20">
        <v>5160</v>
      </c>
      <c r="K378" s="20">
        <v>659000</v>
      </c>
      <c r="L378" s="20">
        <v>36000</v>
      </c>
      <c r="M378" s="20">
        <v>2170000</v>
      </c>
      <c r="N378" s="20">
        <v>0.25</v>
      </c>
      <c r="O378" s="22">
        <v>1.75</v>
      </c>
      <c r="P378" s="20">
        <v>5160</v>
      </c>
      <c r="Q378" s="20">
        <v>659000</v>
      </c>
      <c r="R378" s="20">
        <f t="shared" si="166"/>
        <v>664160</v>
      </c>
      <c r="S378" s="20">
        <v>14000</v>
      </c>
      <c r="T378" s="20">
        <v>846000</v>
      </c>
      <c r="U378" s="20">
        <f t="shared" si="167"/>
        <v>860000</v>
      </c>
      <c r="V378" s="9">
        <v>0.86299999999999999</v>
      </c>
      <c r="W378" s="9">
        <v>1.1399999999999999</v>
      </c>
      <c r="X378" s="9">
        <f t="shared" si="168"/>
        <v>2.7131782945736433</v>
      </c>
    </row>
    <row r="379" spans="1:24" x14ac:dyDescent="0.25">
      <c r="A379" t="s">
        <v>564</v>
      </c>
      <c r="B379" t="s">
        <v>75</v>
      </c>
      <c r="C379" s="268" t="s">
        <v>587</v>
      </c>
      <c r="D379" t="s">
        <v>588</v>
      </c>
      <c r="E379" t="s">
        <v>54</v>
      </c>
      <c r="F379" s="268">
        <v>22.3</v>
      </c>
      <c r="G379" s="268">
        <v>1000</v>
      </c>
      <c r="H379" s="268">
        <v>1000</v>
      </c>
      <c r="I379" s="268" t="s">
        <v>12</v>
      </c>
      <c r="J379" s="20">
        <v>2040</v>
      </c>
      <c r="K379" s="20">
        <v>3090000</v>
      </c>
      <c r="L379" s="20">
        <v>7670</v>
      </c>
      <c r="M379" s="20">
        <v>8740000</v>
      </c>
      <c r="N379" s="20">
        <v>0.42</v>
      </c>
      <c r="O379" s="22">
        <v>1.58</v>
      </c>
      <c r="P379" s="20">
        <v>2040</v>
      </c>
      <c r="Q379" s="20">
        <v>3090000</v>
      </c>
      <c r="R379" s="20">
        <f t="shared" si="166"/>
        <v>3092040</v>
      </c>
      <c r="S379" s="20">
        <v>2530</v>
      </c>
      <c r="T379" s="20">
        <v>2890000</v>
      </c>
      <c r="U379" s="20">
        <f t="shared" si="167"/>
        <v>2892530</v>
      </c>
      <c r="V379" s="9">
        <v>1.17</v>
      </c>
      <c r="W379" s="9">
        <v>0.83</v>
      </c>
      <c r="X379" s="9">
        <f t="shared" si="168"/>
        <v>1.2401960784313726</v>
      </c>
    </row>
    <row r="380" spans="1:24" x14ac:dyDescent="0.25">
      <c r="A380" t="s">
        <v>511</v>
      </c>
      <c r="B380" t="s">
        <v>75</v>
      </c>
      <c r="C380" s="268" t="s">
        <v>510</v>
      </c>
      <c r="D380" t="s">
        <v>509</v>
      </c>
      <c r="E380" t="s">
        <v>54</v>
      </c>
      <c r="F380" s="268">
        <v>54.48</v>
      </c>
      <c r="G380" s="268">
        <v>1000</v>
      </c>
      <c r="H380" s="268">
        <v>1000</v>
      </c>
      <c r="I380" s="268" t="s">
        <v>12</v>
      </c>
      <c r="J380" s="20">
        <v>29200</v>
      </c>
      <c r="K380" s="20">
        <v>0</v>
      </c>
      <c r="L380" s="20">
        <v>24500</v>
      </c>
      <c r="M380" s="20">
        <v>0</v>
      </c>
      <c r="N380" s="20">
        <v>1.0900000000000001</v>
      </c>
      <c r="O380" s="22">
        <v>0.91300000000000003</v>
      </c>
      <c r="P380" s="20">
        <v>29200</v>
      </c>
      <c r="Q380" s="20">
        <v>0</v>
      </c>
      <c r="R380" s="20">
        <f t="shared" si="166"/>
        <v>29200</v>
      </c>
      <c r="S380" s="20">
        <v>38700</v>
      </c>
      <c r="T380" s="20">
        <v>0</v>
      </c>
      <c r="U380" s="20">
        <f t="shared" si="167"/>
        <v>38700</v>
      </c>
      <c r="V380" s="9">
        <v>1.73</v>
      </c>
      <c r="W380" s="9">
        <v>0.27300000000000002</v>
      </c>
      <c r="X380" s="9">
        <f t="shared" si="168"/>
        <v>1.3253424657534247</v>
      </c>
    </row>
    <row r="381" spans="1:24" x14ac:dyDescent="0.25">
      <c r="A381" t="s">
        <v>589</v>
      </c>
      <c r="B381" t="s">
        <v>590</v>
      </c>
      <c r="C381" s="268" t="s">
        <v>591</v>
      </c>
      <c r="D381" t="s">
        <v>592</v>
      </c>
      <c r="E381" t="s">
        <v>54</v>
      </c>
      <c r="F381" s="268">
        <v>16.239999999999998</v>
      </c>
      <c r="G381" s="268">
        <v>1000</v>
      </c>
      <c r="H381" s="268" t="s">
        <v>12</v>
      </c>
      <c r="I381" s="268">
        <v>1000</v>
      </c>
      <c r="J381" s="20">
        <v>50700</v>
      </c>
      <c r="K381" s="20">
        <v>0</v>
      </c>
      <c r="L381" s="20">
        <v>120000</v>
      </c>
      <c r="M381" s="20">
        <v>0</v>
      </c>
      <c r="N381" s="20">
        <v>0.59299999999999997</v>
      </c>
      <c r="O381" s="22">
        <v>1.41</v>
      </c>
      <c r="P381" s="20">
        <v>50700</v>
      </c>
      <c r="Q381" s="20">
        <v>0</v>
      </c>
      <c r="R381" s="20">
        <f t="shared" si="166"/>
        <v>50700</v>
      </c>
      <c r="S381" s="20">
        <v>50700</v>
      </c>
      <c r="T381" s="20">
        <v>0</v>
      </c>
      <c r="U381" s="20">
        <f t="shared" si="167"/>
        <v>50700</v>
      </c>
      <c r="V381" s="9">
        <v>1.38</v>
      </c>
      <c r="W381" s="9">
        <v>0.61799999999999999</v>
      </c>
      <c r="X381" s="9">
        <f t="shared" si="168"/>
        <v>1</v>
      </c>
    </row>
    <row r="382" spans="1:24" x14ac:dyDescent="0.25">
      <c r="A382" t="s">
        <v>593</v>
      </c>
      <c r="B382" t="s">
        <v>594</v>
      </c>
      <c r="C382" s="268" t="s">
        <v>595</v>
      </c>
      <c r="D382" t="s">
        <v>596</v>
      </c>
      <c r="E382" t="s">
        <v>54</v>
      </c>
      <c r="F382" s="268">
        <v>17.829999999999998</v>
      </c>
      <c r="G382" s="268">
        <v>1000</v>
      </c>
      <c r="H382" s="268" t="s">
        <v>12</v>
      </c>
      <c r="I382" s="268">
        <v>1000</v>
      </c>
      <c r="J382" s="20">
        <v>137000</v>
      </c>
      <c r="K382" s="20">
        <v>0</v>
      </c>
      <c r="L382" s="20">
        <v>73700</v>
      </c>
      <c r="M382" s="20">
        <v>0</v>
      </c>
      <c r="N382" s="20">
        <v>1.3</v>
      </c>
      <c r="O382" s="22">
        <v>0.7</v>
      </c>
      <c r="P382" s="20">
        <v>137000</v>
      </c>
      <c r="Q382" s="20">
        <v>0</v>
      </c>
      <c r="R382" s="20">
        <f t="shared" si="166"/>
        <v>137000</v>
      </c>
      <c r="S382" s="20">
        <v>137000</v>
      </c>
      <c r="T382" s="20">
        <v>0</v>
      </c>
      <c r="U382" s="20">
        <f t="shared" si="167"/>
        <v>137000</v>
      </c>
      <c r="V382" s="9">
        <v>1.82</v>
      </c>
      <c r="W382" s="9">
        <v>0.184</v>
      </c>
      <c r="X382" s="9">
        <f t="shared" si="168"/>
        <v>1</v>
      </c>
    </row>
    <row r="383" spans="1:24" x14ac:dyDescent="0.25">
      <c r="A383" t="s">
        <v>593</v>
      </c>
      <c r="B383" t="s">
        <v>594</v>
      </c>
      <c r="C383" s="268" t="s">
        <v>597</v>
      </c>
      <c r="D383" t="s">
        <v>598</v>
      </c>
      <c r="E383" t="s">
        <v>54</v>
      </c>
      <c r="F383" s="268">
        <v>17.829999999999998</v>
      </c>
      <c r="G383" s="268">
        <v>1000</v>
      </c>
      <c r="H383" s="268" t="s">
        <v>12</v>
      </c>
      <c r="I383" s="268">
        <v>1000</v>
      </c>
      <c r="J383" s="20">
        <v>137000</v>
      </c>
      <c r="K383" s="20">
        <v>0</v>
      </c>
      <c r="L383" s="20">
        <v>73700</v>
      </c>
      <c r="M383" s="20">
        <v>0</v>
      </c>
      <c r="N383" s="20">
        <v>1.3</v>
      </c>
      <c r="O383" s="22">
        <v>0.7</v>
      </c>
      <c r="P383" s="20">
        <v>137000</v>
      </c>
      <c r="Q383" s="20">
        <v>0</v>
      </c>
      <c r="R383" s="20">
        <f t="shared" si="166"/>
        <v>137000</v>
      </c>
      <c r="S383" s="20">
        <v>137000</v>
      </c>
      <c r="T383" s="20">
        <v>0</v>
      </c>
      <c r="U383" s="20">
        <f t="shared" si="167"/>
        <v>137000</v>
      </c>
      <c r="V383" s="9">
        <v>1.82</v>
      </c>
      <c r="W383" s="9">
        <v>0.184</v>
      </c>
      <c r="X383" s="9">
        <f t="shared" si="168"/>
        <v>1</v>
      </c>
    </row>
    <row r="384" spans="1:24" x14ac:dyDescent="0.25">
      <c r="A384" t="s">
        <v>391</v>
      </c>
      <c r="B384" t="s">
        <v>390</v>
      </c>
      <c r="C384" s="268" t="s">
        <v>389</v>
      </c>
      <c r="D384" t="s">
        <v>388</v>
      </c>
      <c r="E384" t="s">
        <v>54</v>
      </c>
      <c r="F384" s="268">
        <v>36.020000000000003</v>
      </c>
      <c r="G384" s="268">
        <v>1000</v>
      </c>
      <c r="H384" s="268">
        <v>1000</v>
      </c>
      <c r="I384" s="268" t="s">
        <v>12</v>
      </c>
      <c r="J384" s="20">
        <v>30100</v>
      </c>
      <c r="K384" s="20">
        <v>0</v>
      </c>
      <c r="L384" s="20">
        <v>28800</v>
      </c>
      <c r="M384" s="20">
        <v>0</v>
      </c>
      <c r="N384" s="20">
        <v>1.02</v>
      </c>
      <c r="O384" s="22">
        <v>0.97799999999999998</v>
      </c>
      <c r="P384" s="20">
        <v>30100</v>
      </c>
      <c r="Q384" s="20">
        <v>0</v>
      </c>
      <c r="R384" s="20">
        <f t="shared" si="166"/>
        <v>30100</v>
      </c>
      <c r="S384" s="20">
        <v>30100</v>
      </c>
      <c r="T384" s="20">
        <v>0</v>
      </c>
      <c r="U384" s="20">
        <f t="shared" si="167"/>
        <v>30100</v>
      </c>
      <c r="V384" s="9">
        <v>1.69</v>
      </c>
      <c r="W384" s="9">
        <v>0.30599999999999999</v>
      </c>
      <c r="X384" s="9">
        <f t="shared" si="168"/>
        <v>1</v>
      </c>
    </row>
    <row r="385" spans="1:24" x14ac:dyDescent="0.25">
      <c r="A385" t="s">
        <v>395</v>
      </c>
      <c r="B385" t="s">
        <v>394</v>
      </c>
      <c r="C385" s="268" t="s">
        <v>397</v>
      </c>
      <c r="D385" t="s">
        <v>396</v>
      </c>
      <c r="E385" t="s">
        <v>54</v>
      </c>
      <c r="F385" s="268">
        <v>18.190000000000001</v>
      </c>
      <c r="G385" s="268">
        <v>1000</v>
      </c>
      <c r="H385" s="268" t="s">
        <v>12</v>
      </c>
      <c r="I385" s="268">
        <v>1000</v>
      </c>
      <c r="J385" s="20">
        <v>0</v>
      </c>
      <c r="K385" s="20">
        <v>0</v>
      </c>
      <c r="L385" s="20">
        <v>10700</v>
      </c>
      <c r="M385" s="20">
        <v>0</v>
      </c>
      <c r="N385" s="20">
        <v>0</v>
      </c>
      <c r="O385" s="22">
        <v>2</v>
      </c>
      <c r="P385" s="20">
        <v>0</v>
      </c>
      <c r="Q385" s="20">
        <v>0</v>
      </c>
      <c r="R385" s="20">
        <f t="shared" si="166"/>
        <v>0</v>
      </c>
      <c r="S385" s="20">
        <v>10700</v>
      </c>
      <c r="T385" s="20">
        <v>0</v>
      </c>
      <c r="U385" s="20">
        <f t="shared" si="167"/>
        <v>10700</v>
      </c>
      <c r="V385" s="9">
        <v>0</v>
      </c>
      <c r="W385" s="9">
        <v>2</v>
      </c>
      <c r="X385" s="9" t="e">
        <f t="shared" si="168"/>
        <v>#DIV/0!</v>
      </c>
    </row>
    <row r="386" spans="1:24" x14ac:dyDescent="0.25">
      <c r="A386" t="s">
        <v>395</v>
      </c>
      <c r="B386" t="s">
        <v>394</v>
      </c>
      <c r="C386" s="268" t="s">
        <v>393</v>
      </c>
      <c r="D386" t="s">
        <v>392</v>
      </c>
      <c r="E386" t="s">
        <v>54</v>
      </c>
      <c r="F386" s="268">
        <v>18.190000000000001</v>
      </c>
      <c r="G386" s="268">
        <v>1000</v>
      </c>
      <c r="H386" s="268" t="s">
        <v>12</v>
      </c>
      <c r="I386" s="268">
        <v>1000</v>
      </c>
      <c r="J386" s="20">
        <v>0</v>
      </c>
      <c r="K386" s="20">
        <v>0</v>
      </c>
      <c r="L386" s="20">
        <v>10700</v>
      </c>
      <c r="M386" s="20">
        <v>0</v>
      </c>
      <c r="N386" s="20">
        <v>0</v>
      </c>
      <c r="O386" s="22">
        <v>2</v>
      </c>
      <c r="P386" s="20">
        <v>0</v>
      </c>
      <c r="Q386" s="20">
        <v>0</v>
      </c>
      <c r="R386" s="20">
        <f t="shared" si="166"/>
        <v>0</v>
      </c>
      <c r="S386" s="20">
        <v>10700</v>
      </c>
      <c r="T386" s="20">
        <v>0</v>
      </c>
      <c r="U386" s="20">
        <f t="shared" si="167"/>
        <v>10700</v>
      </c>
      <c r="V386" s="9">
        <v>0</v>
      </c>
      <c r="W386" s="9">
        <v>2</v>
      </c>
      <c r="X386" s="9" t="e">
        <f t="shared" si="168"/>
        <v>#DIV/0!</v>
      </c>
    </row>
    <row r="387" spans="1:24" x14ac:dyDescent="0.25">
      <c r="A387" t="s">
        <v>599</v>
      </c>
      <c r="B387" t="s">
        <v>161</v>
      </c>
      <c r="C387" s="268" t="s">
        <v>600</v>
      </c>
      <c r="D387" t="s">
        <v>601</v>
      </c>
      <c r="E387" t="s">
        <v>54</v>
      </c>
      <c r="F387" s="268">
        <v>16.940000000000001</v>
      </c>
      <c r="G387" s="268">
        <v>1000</v>
      </c>
      <c r="H387" s="268" t="s">
        <v>12</v>
      </c>
      <c r="I387" s="268">
        <v>1000</v>
      </c>
      <c r="J387" s="20">
        <v>5470</v>
      </c>
      <c r="K387" s="20">
        <v>0</v>
      </c>
      <c r="L387" s="20">
        <v>8500</v>
      </c>
      <c r="M387" s="20">
        <v>0</v>
      </c>
      <c r="N387" s="20">
        <v>0.78300000000000003</v>
      </c>
      <c r="O387" s="22">
        <v>1.22</v>
      </c>
      <c r="P387" s="20">
        <v>5470</v>
      </c>
      <c r="Q387" s="20">
        <v>0</v>
      </c>
      <c r="R387" s="20">
        <f t="shared" si="166"/>
        <v>5470</v>
      </c>
      <c r="S387" s="20">
        <v>5470</v>
      </c>
      <c r="T387" s="20">
        <v>0</v>
      </c>
      <c r="U387" s="20">
        <f t="shared" si="167"/>
        <v>5470</v>
      </c>
      <c r="V387" s="9">
        <v>1.55</v>
      </c>
      <c r="W387" s="9">
        <v>0.45300000000000001</v>
      </c>
      <c r="X387" s="9">
        <f t="shared" si="168"/>
        <v>1</v>
      </c>
    </row>
    <row r="388" spans="1:24" x14ac:dyDescent="0.25">
      <c r="A388" t="s">
        <v>602</v>
      </c>
      <c r="B388" t="s">
        <v>161</v>
      </c>
      <c r="C388" s="268" t="s">
        <v>603</v>
      </c>
      <c r="D388" t="s">
        <v>604</v>
      </c>
      <c r="E388" t="s">
        <v>54</v>
      </c>
      <c r="F388" s="268">
        <v>17.09</v>
      </c>
      <c r="G388" s="268">
        <v>1000</v>
      </c>
      <c r="H388" s="268" t="s">
        <v>12</v>
      </c>
      <c r="I388" s="268">
        <v>1000</v>
      </c>
      <c r="J388" s="20">
        <v>0</v>
      </c>
      <c r="K388" s="20">
        <v>0</v>
      </c>
      <c r="L388" s="20">
        <v>2660</v>
      </c>
      <c r="M388" s="20">
        <v>0</v>
      </c>
      <c r="N388" s="20">
        <v>0</v>
      </c>
      <c r="O388" s="22">
        <v>2</v>
      </c>
      <c r="P388" s="20">
        <v>0</v>
      </c>
      <c r="Q388" s="20">
        <v>0</v>
      </c>
      <c r="R388" s="20">
        <f t="shared" si="166"/>
        <v>0</v>
      </c>
      <c r="S388" s="20">
        <v>2660</v>
      </c>
      <c r="T388" s="20">
        <v>0</v>
      </c>
      <c r="U388" s="20">
        <f t="shared" si="167"/>
        <v>2660</v>
      </c>
      <c r="V388" s="9">
        <v>0</v>
      </c>
      <c r="W388" s="9">
        <v>2</v>
      </c>
      <c r="X388" s="9" t="e">
        <f t="shared" si="168"/>
        <v>#DIV/0!</v>
      </c>
    </row>
    <row r="389" spans="1:24" x14ac:dyDescent="0.25">
      <c r="A389"/>
      <c r="B389"/>
      <c r="C389" s="268"/>
      <c r="D389" t="s">
        <v>545</v>
      </c>
      <c r="E389" s="12" t="s">
        <v>54</v>
      </c>
      <c r="F389" s="268"/>
      <c r="G389" s="268"/>
      <c r="H389" s="268"/>
      <c r="I389" s="268"/>
      <c r="J389" s="20"/>
      <c r="K389" s="20"/>
      <c r="L389" s="20"/>
      <c r="M389" s="20"/>
      <c r="N389" s="20"/>
      <c r="O389" s="22"/>
      <c r="P389" s="39">
        <f t="shared" ref="P389:U389" si="173">SUM(P360:P388)</f>
        <v>6635520</v>
      </c>
      <c r="Q389" s="39">
        <f t="shared" si="173"/>
        <v>359558100</v>
      </c>
      <c r="R389" s="39">
        <f t="shared" si="173"/>
        <v>366193620</v>
      </c>
      <c r="S389" s="39">
        <f t="shared" si="173"/>
        <v>805865290</v>
      </c>
      <c r="T389" s="39">
        <f t="shared" si="173"/>
        <v>13865498500</v>
      </c>
      <c r="U389" s="39">
        <f t="shared" si="173"/>
        <v>14671363790</v>
      </c>
      <c r="V389" s="9"/>
      <c r="W389" s="9"/>
      <c r="X389" s="9"/>
    </row>
    <row r="390" spans="1:24" x14ac:dyDescent="0.25">
      <c r="A390" s="143" t="s">
        <v>7</v>
      </c>
      <c r="B390" s="143" t="s">
        <v>8</v>
      </c>
      <c r="C390" s="144" t="s">
        <v>500</v>
      </c>
      <c r="D390" s="143" t="s">
        <v>385</v>
      </c>
      <c r="E390" s="143" t="s">
        <v>229</v>
      </c>
      <c r="F390" s="144">
        <v>33.97</v>
      </c>
      <c r="G390" s="144">
        <v>62.36</v>
      </c>
      <c r="H390" s="144">
        <v>62.36</v>
      </c>
      <c r="I390" s="144" t="s">
        <v>12</v>
      </c>
      <c r="J390" s="145">
        <v>22100</v>
      </c>
      <c r="K390" s="145">
        <v>6410000</v>
      </c>
      <c r="L390" s="145">
        <v>8290</v>
      </c>
      <c r="M390" s="145">
        <v>97900000</v>
      </c>
      <c r="N390" s="145">
        <v>1.45</v>
      </c>
      <c r="O390" s="146">
        <v>0.54500000000000004</v>
      </c>
      <c r="P390" s="145">
        <v>22100</v>
      </c>
      <c r="Q390" s="145">
        <v>6410000</v>
      </c>
      <c r="R390" s="145">
        <f t="shared" si="166"/>
        <v>6432100</v>
      </c>
      <c r="S390" s="145">
        <v>15000</v>
      </c>
      <c r="T390" s="145">
        <v>177000000</v>
      </c>
      <c r="U390" s="145">
        <f t="shared" si="167"/>
        <v>177015000</v>
      </c>
      <c r="V390" s="147">
        <v>1.87</v>
      </c>
      <c r="W390" s="147">
        <v>0.13200000000000001</v>
      </c>
      <c r="X390" s="9">
        <f t="shared" si="168"/>
        <v>0.67873303167420818</v>
      </c>
    </row>
    <row r="391" spans="1:24" x14ac:dyDescent="0.25">
      <c r="A391" t="s">
        <v>37</v>
      </c>
      <c r="B391" t="s">
        <v>38</v>
      </c>
      <c r="C391" s="268" t="s">
        <v>386</v>
      </c>
      <c r="D391" t="s">
        <v>385</v>
      </c>
      <c r="E391" t="s">
        <v>229</v>
      </c>
      <c r="F391" s="268">
        <v>33.97</v>
      </c>
      <c r="G391" s="268">
        <v>62.36</v>
      </c>
      <c r="H391" s="268">
        <v>62.36</v>
      </c>
      <c r="I391" s="268" t="s">
        <v>12</v>
      </c>
      <c r="J391" s="20">
        <v>22100</v>
      </c>
      <c r="K391" s="20">
        <v>682000</v>
      </c>
      <c r="L391" s="20">
        <v>8290</v>
      </c>
      <c r="M391" s="20">
        <v>12700000</v>
      </c>
      <c r="N391" s="20">
        <v>1.45</v>
      </c>
      <c r="O391" s="22">
        <v>0.54500000000000004</v>
      </c>
      <c r="P391" s="20">
        <v>22100</v>
      </c>
      <c r="Q391" s="20">
        <v>682000</v>
      </c>
      <c r="R391" s="20">
        <f t="shared" si="166"/>
        <v>704100</v>
      </c>
      <c r="S391" s="20">
        <v>1560</v>
      </c>
      <c r="T391" s="20">
        <v>2390000</v>
      </c>
      <c r="U391" s="20">
        <f t="shared" si="167"/>
        <v>2391560</v>
      </c>
      <c r="V391" s="9">
        <v>1.87</v>
      </c>
      <c r="W391" s="9">
        <v>0.13200000000000001</v>
      </c>
      <c r="X391" s="9">
        <f t="shared" si="168"/>
        <v>7.0588235294117646E-2</v>
      </c>
    </row>
    <row r="392" spans="1:24" x14ac:dyDescent="0.25">
      <c r="A392" t="s">
        <v>252</v>
      </c>
      <c r="B392" t="s">
        <v>251</v>
      </c>
      <c r="C392" s="268" t="s">
        <v>387</v>
      </c>
      <c r="D392" t="s">
        <v>385</v>
      </c>
      <c r="E392" t="s">
        <v>229</v>
      </c>
      <c r="F392" s="268">
        <v>33.97</v>
      </c>
      <c r="G392" s="268">
        <v>62.36</v>
      </c>
      <c r="H392" s="268">
        <v>62.36</v>
      </c>
      <c r="I392" s="268" t="s">
        <v>12</v>
      </c>
      <c r="J392" s="20">
        <v>22100</v>
      </c>
      <c r="K392" s="20">
        <v>6410000</v>
      </c>
      <c r="L392" s="20">
        <v>8290</v>
      </c>
      <c r="M392" s="20">
        <v>97900000</v>
      </c>
      <c r="N392" s="20">
        <v>1.45</v>
      </c>
      <c r="O392" s="22">
        <v>0.54500000000000004</v>
      </c>
      <c r="P392" s="20">
        <v>22100</v>
      </c>
      <c r="Q392" s="20">
        <v>6410000</v>
      </c>
      <c r="R392" s="20">
        <f t="shared" si="166"/>
        <v>6432100</v>
      </c>
      <c r="S392" s="20">
        <v>35400</v>
      </c>
      <c r="T392" s="20">
        <v>418000000</v>
      </c>
      <c r="U392" s="20">
        <f t="shared" si="167"/>
        <v>418035400</v>
      </c>
      <c r="V392" s="9">
        <v>1.87</v>
      </c>
      <c r="W392" s="9">
        <v>0.13200000000000001</v>
      </c>
      <c r="X392" s="9">
        <f t="shared" si="168"/>
        <v>1.6018099547511313</v>
      </c>
    </row>
    <row r="393" spans="1:24" x14ac:dyDescent="0.25">
      <c r="A393"/>
      <c r="B393"/>
      <c r="C393" s="268"/>
      <c r="D393" t="s">
        <v>546</v>
      </c>
      <c r="E393" s="12" t="s">
        <v>229</v>
      </c>
      <c r="F393" s="268"/>
      <c r="G393" s="268"/>
      <c r="H393" s="268"/>
      <c r="I393" s="268"/>
      <c r="J393" s="20"/>
      <c r="K393" s="20"/>
      <c r="L393" s="20"/>
      <c r="M393" s="20"/>
      <c r="N393" s="20"/>
      <c r="O393" s="22"/>
      <c r="P393" s="39">
        <f t="shared" ref="P393:U393" si="174">SUM(P390:P392)</f>
        <v>66300</v>
      </c>
      <c r="Q393" s="39">
        <f t="shared" si="174"/>
        <v>13502000</v>
      </c>
      <c r="R393" s="39">
        <f t="shared" si="174"/>
        <v>13568300</v>
      </c>
      <c r="S393" s="39">
        <f t="shared" si="174"/>
        <v>51960</v>
      </c>
      <c r="T393" s="39">
        <f t="shared" si="174"/>
        <v>597390000</v>
      </c>
      <c r="U393" s="39">
        <f t="shared" si="174"/>
        <v>597441960</v>
      </c>
      <c r="V393" s="9"/>
      <c r="W393" s="9"/>
      <c r="X393" s="9"/>
    </row>
    <row r="394" spans="1:24" x14ac:dyDescent="0.25">
      <c r="A394" s="143" t="s">
        <v>109</v>
      </c>
      <c r="B394" s="143" t="s">
        <v>110</v>
      </c>
      <c r="C394" s="144" t="s">
        <v>605</v>
      </c>
      <c r="D394" s="143" t="s">
        <v>606</v>
      </c>
      <c r="E394" s="143" t="s">
        <v>173</v>
      </c>
      <c r="F394" s="144">
        <v>24.23</v>
      </c>
      <c r="G394" s="144">
        <v>45.01</v>
      </c>
      <c r="H394" s="144">
        <v>45.01</v>
      </c>
      <c r="I394" s="144" t="s">
        <v>12</v>
      </c>
      <c r="J394" s="145">
        <v>1330</v>
      </c>
      <c r="K394" s="145">
        <v>9840000</v>
      </c>
      <c r="L394" s="145">
        <v>0</v>
      </c>
      <c r="M394" s="145">
        <v>6480000</v>
      </c>
      <c r="N394" s="145">
        <v>2</v>
      </c>
      <c r="O394" s="146">
        <v>0</v>
      </c>
      <c r="P394" s="145">
        <v>1330</v>
      </c>
      <c r="Q394" s="145">
        <v>9840000</v>
      </c>
      <c r="R394" s="145">
        <f t="shared" si="166"/>
        <v>9841330</v>
      </c>
      <c r="S394" s="145">
        <v>0</v>
      </c>
      <c r="T394" s="145">
        <v>4970000</v>
      </c>
      <c r="U394" s="145">
        <f t="shared" si="167"/>
        <v>4970000</v>
      </c>
      <c r="V394" s="147">
        <v>2</v>
      </c>
      <c r="W394" s="147">
        <v>0</v>
      </c>
      <c r="X394" s="9">
        <f t="shared" si="168"/>
        <v>0</v>
      </c>
    </row>
    <row r="395" spans="1:24" x14ac:dyDescent="0.25">
      <c r="A395" t="s">
        <v>118</v>
      </c>
      <c r="B395" t="s">
        <v>119</v>
      </c>
      <c r="C395" s="268" t="s">
        <v>607</v>
      </c>
      <c r="D395" t="s">
        <v>608</v>
      </c>
      <c r="E395" t="s">
        <v>173</v>
      </c>
      <c r="F395" s="268">
        <v>24.23</v>
      </c>
      <c r="G395" s="268">
        <v>45.01</v>
      </c>
      <c r="H395" s="268">
        <v>45.01</v>
      </c>
      <c r="I395" s="268" t="s">
        <v>12</v>
      </c>
      <c r="J395" s="20">
        <v>1330</v>
      </c>
      <c r="K395" s="20">
        <v>8120000</v>
      </c>
      <c r="L395" s="20">
        <v>0</v>
      </c>
      <c r="M395" s="20">
        <v>5760000</v>
      </c>
      <c r="N395" s="20">
        <v>2</v>
      </c>
      <c r="O395" s="22">
        <v>0</v>
      </c>
      <c r="P395" s="20">
        <v>1330</v>
      </c>
      <c r="Q395" s="20">
        <v>8120000</v>
      </c>
      <c r="R395" s="20">
        <f t="shared" si="166"/>
        <v>8121330</v>
      </c>
      <c r="S395" s="20">
        <v>0</v>
      </c>
      <c r="T395" s="20">
        <v>4360000</v>
      </c>
      <c r="U395" s="20">
        <f t="shared" si="167"/>
        <v>4360000</v>
      </c>
      <c r="V395" s="9">
        <v>2</v>
      </c>
      <c r="W395" s="9">
        <v>0</v>
      </c>
      <c r="X395" s="9">
        <f t="shared" si="168"/>
        <v>0</v>
      </c>
    </row>
    <row r="396" spans="1:24" x14ac:dyDescent="0.25">
      <c r="A396" t="s">
        <v>118</v>
      </c>
      <c r="B396" t="s">
        <v>119</v>
      </c>
      <c r="C396" s="268" t="s">
        <v>609</v>
      </c>
      <c r="D396" t="s">
        <v>610</v>
      </c>
      <c r="E396" t="s">
        <v>173</v>
      </c>
      <c r="F396" s="268">
        <v>21.23</v>
      </c>
      <c r="G396" s="268">
        <v>55.59</v>
      </c>
      <c r="H396" s="268">
        <v>55.59</v>
      </c>
      <c r="I396" s="268" t="s">
        <v>12</v>
      </c>
      <c r="J396" s="20">
        <v>65500</v>
      </c>
      <c r="K396" s="20">
        <v>161000000</v>
      </c>
      <c r="L396" s="20">
        <v>0</v>
      </c>
      <c r="M396" s="20">
        <v>212000000</v>
      </c>
      <c r="N396" s="20">
        <v>2</v>
      </c>
      <c r="O396" s="22">
        <v>0</v>
      </c>
      <c r="P396" s="20">
        <v>65500</v>
      </c>
      <c r="Q396" s="20">
        <v>161000000</v>
      </c>
      <c r="R396" s="20">
        <f t="shared" si="166"/>
        <v>161065500</v>
      </c>
      <c r="S396" s="20">
        <v>0</v>
      </c>
      <c r="T396" s="20">
        <v>161000000</v>
      </c>
      <c r="U396" s="20">
        <f t="shared" si="167"/>
        <v>161000000</v>
      </c>
      <c r="V396" s="9">
        <v>2</v>
      </c>
      <c r="W396" s="9">
        <v>0</v>
      </c>
      <c r="X396" s="9">
        <f t="shared" si="168"/>
        <v>0</v>
      </c>
    </row>
    <row r="397" spans="1:24" x14ac:dyDescent="0.25">
      <c r="A397" t="s">
        <v>105</v>
      </c>
      <c r="B397" t="s">
        <v>106</v>
      </c>
      <c r="C397" s="268" t="s">
        <v>380</v>
      </c>
      <c r="D397" t="s">
        <v>379</v>
      </c>
      <c r="E397" t="s">
        <v>173</v>
      </c>
      <c r="F397" s="268">
        <v>21.9</v>
      </c>
      <c r="G397" s="268">
        <v>1000</v>
      </c>
      <c r="H397" s="268" t="s">
        <v>12</v>
      </c>
      <c r="I397" s="268">
        <v>1000</v>
      </c>
      <c r="J397" s="20">
        <v>0</v>
      </c>
      <c r="K397" s="20">
        <v>7250000</v>
      </c>
      <c r="L397" s="20">
        <v>138000</v>
      </c>
      <c r="M397" s="20">
        <v>14400000</v>
      </c>
      <c r="N397" s="20">
        <v>0</v>
      </c>
      <c r="O397" s="22">
        <v>2</v>
      </c>
      <c r="P397" s="20">
        <v>0</v>
      </c>
      <c r="Q397" s="20">
        <v>7250000</v>
      </c>
      <c r="R397" s="20">
        <f t="shared" si="166"/>
        <v>7250000</v>
      </c>
      <c r="S397" s="20">
        <v>35300000</v>
      </c>
      <c r="T397" s="20">
        <v>3690000000</v>
      </c>
      <c r="U397" s="20">
        <f t="shared" si="167"/>
        <v>3725300000</v>
      </c>
      <c r="V397" s="9">
        <v>0</v>
      </c>
      <c r="W397" s="9">
        <v>2</v>
      </c>
      <c r="X397" s="9" t="e">
        <f t="shared" si="168"/>
        <v>#DIV/0!</v>
      </c>
    </row>
    <row r="398" spans="1:24" x14ac:dyDescent="0.25">
      <c r="A398" t="s">
        <v>249</v>
      </c>
      <c r="B398" t="s">
        <v>248</v>
      </c>
      <c r="C398" s="268" t="s">
        <v>380</v>
      </c>
      <c r="D398" t="s">
        <v>379</v>
      </c>
      <c r="E398" t="s">
        <v>173</v>
      </c>
      <c r="F398" s="268">
        <v>21.9</v>
      </c>
      <c r="G398" s="268">
        <v>1000</v>
      </c>
      <c r="H398" s="268" t="s">
        <v>12</v>
      </c>
      <c r="I398" s="268">
        <v>1000</v>
      </c>
      <c r="J398" s="20">
        <v>0</v>
      </c>
      <c r="K398" s="20">
        <v>7250000</v>
      </c>
      <c r="L398" s="20">
        <v>138000</v>
      </c>
      <c r="M398" s="20">
        <v>14400000</v>
      </c>
      <c r="N398" s="20">
        <v>0</v>
      </c>
      <c r="O398" s="22">
        <v>2</v>
      </c>
      <c r="P398" s="20">
        <v>0</v>
      </c>
      <c r="Q398" s="20">
        <v>7250000</v>
      </c>
      <c r="R398" s="20">
        <f t="shared" si="166"/>
        <v>7250000</v>
      </c>
      <c r="S398" s="20">
        <v>204000</v>
      </c>
      <c r="T398" s="20">
        <v>21300000</v>
      </c>
      <c r="U398" s="20">
        <f t="shared" si="167"/>
        <v>21504000</v>
      </c>
      <c r="V398" s="9">
        <v>0</v>
      </c>
      <c r="W398" s="9">
        <v>2</v>
      </c>
      <c r="X398" s="9" t="e">
        <f t="shared" si="168"/>
        <v>#DIV/0!</v>
      </c>
    </row>
    <row r="399" spans="1:24" x14ac:dyDescent="0.25">
      <c r="A399"/>
      <c r="B399"/>
      <c r="C399" s="268"/>
      <c r="D399"/>
      <c r="E399"/>
      <c r="F399" s="268"/>
      <c r="G399" s="268"/>
      <c r="H399" s="268"/>
      <c r="I399" s="268"/>
      <c r="J399" s="20"/>
      <c r="K399" s="20"/>
      <c r="L399" s="20"/>
      <c r="M399" s="20"/>
      <c r="N399" s="20"/>
      <c r="O399" s="22"/>
      <c r="P399" s="39">
        <f t="shared" ref="P399:U399" si="175">SUM(P394:P398)</f>
        <v>68160</v>
      </c>
      <c r="Q399" s="39">
        <f t="shared" si="175"/>
        <v>193460000</v>
      </c>
      <c r="R399" s="39">
        <f t="shared" si="175"/>
        <v>193528160</v>
      </c>
      <c r="S399" s="39">
        <f t="shared" si="175"/>
        <v>35504000</v>
      </c>
      <c r="T399" s="39">
        <f t="shared" si="175"/>
        <v>3881630000</v>
      </c>
      <c r="U399" s="39">
        <f t="shared" si="175"/>
        <v>3917134000</v>
      </c>
      <c r="V399" s="9"/>
      <c r="W399" s="9"/>
      <c r="X399" s="9"/>
    </row>
    <row r="400" spans="1:24" x14ac:dyDescent="0.25">
      <c r="A400" s="143" t="s">
        <v>611</v>
      </c>
      <c r="B400" s="143" t="s">
        <v>141</v>
      </c>
      <c r="C400" s="144" t="s">
        <v>376</v>
      </c>
      <c r="D400" s="143" t="s">
        <v>375</v>
      </c>
      <c r="E400" s="143" t="s">
        <v>228</v>
      </c>
      <c r="F400" s="144">
        <v>47.94</v>
      </c>
      <c r="G400" s="144">
        <v>89.57</v>
      </c>
      <c r="H400" s="144">
        <v>89.57</v>
      </c>
      <c r="I400" s="144" t="s">
        <v>12</v>
      </c>
      <c r="J400" s="145">
        <v>21000</v>
      </c>
      <c r="K400" s="145">
        <v>0</v>
      </c>
      <c r="L400" s="145">
        <v>127000</v>
      </c>
      <c r="M400" s="145">
        <v>0</v>
      </c>
      <c r="N400" s="145">
        <v>0.28399999999999997</v>
      </c>
      <c r="O400" s="146">
        <v>1.72</v>
      </c>
      <c r="P400" s="145">
        <v>21000</v>
      </c>
      <c r="Q400" s="145">
        <v>0</v>
      </c>
      <c r="R400" s="145">
        <f t="shared" si="166"/>
        <v>21000</v>
      </c>
      <c r="S400" s="145">
        <v>23900</v>
      </c>
      <c r="T400" s="145">
        <v>0</v>
      </c>
      <c r="U400" s="145">
        <f t="shared" si="167"/>
        <v>23900</v>
      </c>
      <c r="V400" s="147">
        <v>0.93500000000000005</v>
      </c>
      <c r="W400" s="147">
        <v>1.07</v>
      </c>
      <c r="X400" s="9">
        <f t="shared" si="168"/>
        <v>1.138095238095238</v>
      </c>
    </row>
    <row r="401" spans="1:24" x14ac:dyDescent="0.25">
      <c r="A401" s="143"/>
      <c r="B401" s="143"/>
      <c r="C401" s="144"/>
      <c r="D401" s="143"/>
      <c r="E401" s="143"/>
      <c r="F401" s="144"/>
      <c r="G401" s="144"/>
      <c r="H401" s="144"/>
      <c r="I401" s="144"/>
      <c r="J401" s="145"/>
      <c r="K401" s="145"/>
      <c r="L401" s="145"/>
      <c r="M401" s="145"/>
      <c r="N401" s="145"/>
      <c r="O401" s="146"/>
      <c r="P401" s="145"/>
      <c r="Q401" s="145"/>
      <c r="R401" s="145"/>
      <c r="S401" s="145"/>
      <c r="T401" s="145"/>
      <c r="U401" s="145"/>
      <c r="V401" s="147"/>
      <c r="W401" s="147"/>
      <c r="X401" s="9"/>
    </row>
    <row r="402" spans="1:24" x14ac:dyDescent="0.25">
      <c r="A402" s="143" t="s">
        <v>7</v>
      </c>
      <c r="B402" s="143" t="s">
        <v>8</v>
      </c>
      <c r="C402" s="144" t="s">
        <v>22</v>
      </c>
      <c r="D402" s="143" t="s">
        <v>23</v>
      </c>
      <c r="E402" s="143" t="s">
        <v>24</v>
      </c>
      <c r="F402" s="144">
        <v>35.07</v>
      </c>
      <c r="G402" s="144">
        <v>89.9</v>
      </c>
      <c r="H402" s="144" t="s">
        <v>12</v>
      </c>
      <c r="I402" s="144">
        <v>89.9</v>
      </c>
      <c r="J402" s="145">
        <v>0</v>
      </c>
      <c r="K402" s="145">
        <v>33600000</v>
      </c>
      <c r="L402" s="145">
        <v>1480000</v>
      </c>
      <c r="M402" s="145">
        <v>107000000</v>
      </c>
      <c r="N402" s="145">
        <v>0</v>
      </c>
      <c r="O402" s="146">
        <v>2</v>
      </c>
      <c r="P402" s="145">
        <v>0</v>
      </c>
      <c r="Q402" s="145">
        <v>33600000</v>
      </c>
      <c r="R402" s="145">
        <f t="shared" si="166"/>
        <v>33600000</v>
      </c>
      <c r="S402" s="145">
        <v>2680000</v>
      </c>
      <c r="T402" s="145">
        <v>193000000</v>
      </c>
      <c r="U402" s="145">
        <f t="shared" si="167"/>
        <v>195680000</v>
      </c>
      <c r="V402" s="147">
        <v>0</v>
      </c>
      <c r="W402" s="147">
        <v>2</v>
      </c>
      <c r="X402" s="9" t="e">
        <f t="shared" si="168"/>
        <v>#DIV/0!</v>
      </c>
    </row>
    <row r="403" spans="1:24" x14ac:dyDescent="0.25">
      <c r="A403" t="s">
        <v>7</v>
      </c>
      <c r="B403" t="s">
        <v>8</v>
      </c>
      <c r="C403" s="268" t="s">
        <v>490</v>
      </c>
      <c r="D403" t="s">
        <v>372</v>
      </c>
      <c r="E403" t="s">
        <v>24</v>
      </c>
      <c r="F403" s="268">
        <v>39.380000000000003</v>
      </c>
      <c r="G403" s="268">
        <v>41.93</v>
      </c>
      <c r="H403" s="268" t="s">
        <v>12</v>
      </c>
      <c r="I403" s="268">
        <v>41.93</v>
      </c>
      <c r="J403" s="20">
        <v>6140000</v>
      </c>
      <c r="K403" s="20">
        <v>22100</v>
      </c>
      <c r="L403" s="20">
        <v>28100000</v>
      </c>
      <c r="M403" s="20">
        <v>54300000</v>
      </c>
      <c r="N403" s="20">
        <v>0.35799999999999998</v>
      </c>
      <c r="O403" s="22">
        <v>1.64</v>
      </c>
      <c r="P403" s="20">
        <v>6140000</v>
      </c>
      <c r="Q403" s="20">
        <v>22100</v>
      </c>
      <c r="R403" s="20">
        <f t="shared" ref="R403:R471" si="176">SUM(P403:Q403)</f>
        <v>6162100</v>
      </c>
      <c r="S403" s="20">
        <v>50900000</v>
      </c>
      <c r="T403" s="20">
        <v>98200000</v>
      </c>
      <c r="U403" s="20">
        <f t="shared" ref="U403:U471" si="177">SUM(S403:T403)</f>
        <v>149100000</v>
      </c>
      <c r="V403" s="9">
        <v>1.07</v>
      </c>
      <c r="W403" s="9">
        <v>0.92700000000000005</v>
      </c>
      <c r="X403" s="9">
        <f t="shared" ref="X403:X471" si="178">S403/P403</f>
        <v>8.2899022801302937</v>
      </c>
    </row>
    <row r="404" spans="1:24" x14ac:dyDescent="0.25">
      <c r="A404" t="s">
        <v>37</v>
      </c>
      <c r="B404" t="s">
        <v>38</v>
      </c>
      <c r="C404" s="268" t="s">
        <v>42</v>
      </c>
      <c r="D404" t="s">
        <v>23</v>
      </c>
      <c r="E404" t="s">
        <v>24</v>
      </c>
      <c r="F404" s="268">
        <v>35.07</v>
      </c>
      <c r="G404" s="268">
        <v>89.9</v>
      </c>
      <c r="H404" s="268" t="s">
        <v>12</v>
      </c>
      <c r="I404" s="268">
        <v>89.9</v>
      </c>
      <c r="J404" s="20">
        <v>0</v>
      </c>
      <c r="K404" s="20">
        <v>5430000</v>
      </c>
      <c r="L404" s="20">
        <v>371000</v>
      </c>
      <c r="M404" s="20">
        <v>9840000</v>
      </c>
      <c r="N404" s="20">
        <v>0</v>
      </c>
      <c r="O404" s="22">
        <v>2</v>
      </c>
      <c r="P404" s="20">
        <v>0</v>
      </c>
      <c r="Q404" s="20">
        <v>5430000</v>
      </c>
      <c r="R404" s="20">
        <f t="shared" si="176"/>
        <v>5430000</v>
      </c>
      <c r="S404" s="20">
        <v>69900</v>
      </c>
      <c r="T404" s="20">
        <v>1850000</v>
      </c>
      <c r="U404" s="20">
        <f t="shared" si="177"/>
        <v>1919900</v>
      </c>
      <c r="V404" s="9">
        <v>0</v>
      </c>
      <c r="W404" s="9">
        <v>2</v>
      </c>
      <c r="X404" s="9" t="e">
        <f t="shared" si="178"/>
        <v>#DIV/0!</v>
      </c>
    </row>
    <row r="405" spans="1:24" x14ac:dyDescent="0.25">
      <c r="A405" t="s">
        <v>37</v>
      </c>
      <c r="B405" t="s">
        <v>38</v>
      </c>
      <c r="C405" s="268" t="s">
        <v>373</v>
      </c>
      <c r="D405" t="s">
        <v>372</v>
      </c>
      <c r="E405" t="s">
        <v>24</v>
      </c>
      <c r="F405" s="268">
        <v>39.380000000000003</v>
      </c>
      <c r="G405" s="268">
        <v>41.93</v>
      </c>
      <c r="H405" s="268" t="s">
        <v>12</v>
      </c>
      <c r="I405" s="268">
        <v>41.93</v>
      </c>
      <c r="J405" s="20">
        <v>682000</v>
      </c>
      <c r="K405" s="20">
        <v>22100</v>
      </c>
      <c r="L405" s="20">
        <v>3130000</v>
      </c>
      <c r="M405" s="20">
        <v>6160000</v>
      </c>
      <c r="N405" s="20">
        <v>0.35799999999999998</v>
      </c>
      <c r="O405" s="22">
        <v>1.64</v>
      </c>
      <c r="P405" s="20">
        <v>682000</v>
      </c>
      <c r="Q405" s="20">
        <v>22100</v>
      </c>
      <c r="R405" s="20">
        <f t="shared" si="176"/>
        <v>704100</v>
      </c>
      <c r="S405" s="20">
        <v>589000</v>
      </c>
      <c r="T405" s="20">
        <v>1160000</v>
      </c>
      <c r="U405" s="20">
        <f t="shared" si="177"/>
        <v>1749000</v>
      </c>
      <c r="V405" s="9">
        <v>1.07</v>
      </c>
      <c r="W405" s="9">
        <v>0.92700000000000005</v>
      </c>
      <c r="X405" s="9">
        <f t="shared" si="178"/>
        <v>0.86363636363636365</v>
      </c>
    </row>
    <row r="406" spans="1:24" x14ac:dyDescent="0.25">
      <c r="A406" t="s">
        <v>252</v>
      </c>
      <c r="B406" t="s">
        <v>251</v>
      </c>
      <c r="C406" s="268" t="s">
        <v>374</v>
      </c>
      <c r="D406" t="s">
        <v>372</v>
      </c>
      <c r="E406" t="s">
        <v>24</v>
      </c>
      <c r="F406" s="268">
        <v>39.380000000000003</v>
      </c>
      <c r="G406" s="268">
        <v>41.93</v>
      </c>
      <c r="H406" s="268" t="s">
        <v>12</v>
      </c>
      <c r="I406" s="268">
        <v>41.93</v>
      </c>
      <c r="J406" s="20">
        <v>6140000</v>
      </c>
      <c r="K406" s="20">
        <v>22100</v>
      </c>
      <c r="L406" s="20">
        <v>28100000</v>
      </c>
      <c r="M406" s="20">
        <v>54300000</v>
      </c>
      <c r="N406" s="20">
        <v>0.35799999999999998</v>
      </c>
      <c r="O406" s="22">
        <v>1.64</v>
      </c>
      <c r="P406" s="20">
        <v>6140000</v>
      </c>
      <c r="Q406" s="20">
        <v>22100</v>
      </c>
      <c r="R406" s="20">
        <f t="shared" si="176"/>
        <v>6162100</v>
      </c>
      <c r="S406" s="20">
        <v>120000000</v>
      </c>
      <c r="T406" s="20">
        <v>232000000</v>
      </c>
      <c r="U406" s="20">
        <f t="shared" si="177"/>
        <v>352000000</v>
      </c>
      <c r="V406" s="9">
        <v>1.07</v>
      </c>
      <c r="W406" s="9">
        <v>0.92700000000000005</v>
      </c>
      <c r="X406" s="9">
        <f t="shared" si="178"/>
        <v>19.54397394136808</v>
      </c>
    </row>
    <row r="407" spans="1:24" x14ac:dyDescent="0.25">
      <c r="A407" t="s">
        <v>303</v>
      </c>
      <c r="B407" t="s">
        <v>302</v>
      </c>
      <c r="C407" s="268" t="s">
        <v>371</v>
      </c>
      <c r="D407" t="s">
        <v>370</v>
      </c>
      <c r="E407" t="s">
        <v>24</v>
      </c>
      <c r="F407" s="268">
        <v>27.12</v>
      </c>
      <c r="G407" s="268">
        <v>74.77</v>
      </c>
      <c r="H407" s="268" t="s">
        <v>12</v>
      </c>
      <c r="I407" s="268">
        <v>74.77</v>
      </c>
      <c r="J407" s="20">
        <v>33300</v>
      </c>
      <c r="K407" s="20">
        <v>7490000</v>
      </c>
      <c r="L407" s="20">
        <v>56200</v>
      </c>
      <c r="M407" s="20">
        <v>8130000</v>
      </c>
      <c r="N407" s="20">
        <v>0.74299999999999999</v>
      </c>
      <c r="O407" s="22">
        <v>1.26</v>
      </c>
      <c r="P407" s="20">
        <v>33300</v>
      </c>
      <c r="Q407" s="20">
        <v>7490000</v>
      </c>
      <c r="R407" s="20">
        <f t="shared" si="176"/>
        <v>7523300</v>
      </c>
      <c r="S407" s="20">
        <v>56700</v>
      </c>
      <c r="T407" s="20">
        <v>8190000</v>
      </c>
      <c r="U407" s="20">
        <f t="shared" si="177"/>
        <v>8246700</v>
      </c>
      <c r="V407" s="9">
        <v>1.52</v>
      </c>
      <c r="W407" s="9">
        <v>0.48299999999999998</v>
      </c>
      <c r="X407" s="9">
        <f t="shared" si="178"/>
        <v>1.7027027027027026</v>
      </c>
    </row>
    <row r="408" spans="1:24" x14ac:dyDescent="0.25">
      <c r="A408"/>
      <c r="B408"/>
      <c r="C408" s="268"/>
      <c r="D408" s="12" t="s">
        <v>546</v>
      </c>
      <c r="E408" s="12" t="s">
        <v>24</v>
      </c>
      <c r="F408" s="268"/>
      <c r="G408" s="268"/>
      <c r="H408" s="268"/>
      <c r="I408" s="268"/>
      <c r="J408" s="20"/>
      <c r="K408" s="20"/>
      <c r="L408" s="20"/>
      <c r="M408" s="20"/>
      <c r="N408" s="20"/>
      <c r="O408" s="22"/>
      <c r="P408" s="39">
        <f t="shared" ref="P408:U408" si="179">SUM(P402:P407)</f>
        <v>12995300</v>
      </c>
      <c r="Q408" s="39">
        <f t="shared" si="179"/>
        <v>46586300</v>
      </c>
      <c r="R408" s="39">
        <f t="shared" si="179"/>
        <v>59581600</v>
      </c>
      <c r="S408" s="39">
        <f t="shared" si="179"/>
        <v>174295600</v>
      </c>
      <c r="T408" s="39">
        <f t="shared" si="179"/>
        <v>534400000</v>
      </c>
      <c r="U408" s="39">
        <f t="shared" si="179"/>
        <v>708695600</v>
      </c>
      <c r="V408" s="9"/>
      <c r="W408" s="9"/>
      <c r="X408" s="9"/>
    </row>
    <row r="409" spans="1:24" x14ac:dyDescent="0.25">
      <c r="A409" s="143" t="s">
        <v>105</v>
      </c>
      <c r="B409" s="143" t="s">
        <v>106</v>
      </c>
      <c r="C409" s="144" t="s">
        <v>247</v>
      </c>
      <c r="D409" s="143" t="s">
        <v>246</v>
      </c>
      <c r="E409" s="143" t="s">
        <v>369</v>
      </c>
      <c r="F409" s="144">
        <v>23.75</v>
      </c>
      <c r="G409" s="144">
        <v>1000</v>
      </c>
      <c r="H409" s="144" t="s">
        <v>12</v>
      </c>
      <c r="I409" s="144">
        <v>1000</v>
      </c>
      <c r="J409" s="145">
        <v>1790</v>
      </c>
      <c r="K409" s="145">
        <v>7250000</v>
      </c>
      <c r="L409" s="145">
        <v>12300</v>
      </c>
      <c r="M409" s="145">
        <v>14500000</v>
      </c>
      <c r="N409" s="145">
        <v>0.254</v>
      </c>
      <c r="O409" s="146">
        <v>1.75</v>
      </c>
      <c r="P409" s="145">
        <v>1790</v>
      </c>
      <c r="Q409" s="145">
        <v>7250000</v>
      </c>
      <c r="R409" s="145">
        <f t="shared" si="176"/>
        <v>7251790</v>
      </c>
      <c r="S409" s="145">
        <v>3150000</v>
      </c>
      <c r="T409" s="145">
        <v>3720000000</v>
      </c>
      <c r="U409" s="145">
        <f t="shared" si="177"/>
        <v>3723150000</v>
      </c>
      <c r="V409" s="147">
        <v>0.87</v>
      </c>
      <c r="W409" s="147">
        <v>1.1299999999999999</v>
      </c>
      <c r="X409" s="9">
        <f t="shared" si="178"/>
        <v>1759.7765363128492</v>
      </c>
    </row>
    <row r="410" spans="1:24" x14ac:dyDescent="0.25">
      <c r="A410" t="s">
        <v>249</v>
      </c>
      <c r="B410" t="s">
        <v>248</v>
      </c>
      <c r="C410" s="268" t="s">
        <v>247</v>
      </c>
      <c r="D410" t="s">
        <v>246</v>
      </c>
      <c r="E410" t="s">
        <v>369</v>
      </c>
      <c r="F410" s="268">
        <v>23.75</v>
      </c>
      <c r="G410" s="268">
        <v>1000</v>
      </c>
      <c r="H410" s="268" t="s">
        <v>12</v>
      </c>
      <c r="I410" s="268">
        <v>1000</v>
      </c>
      <c r="J410" s="20">
        <v>1790</v>
      </c>
      <c r="K410" s="20">
        <v>7250000</v>
      </c>
      <c r="L410" s="20">
        <v>12300</v>
      </c>
      <c r="M410" s="20">
        <v>14500000</v>
      </c>
      <c r="N410" s="20">
        <v>0.254</v>
      </c>
      <c r="O410" s="22">
        <v>1.75</v>
      </c>
      <c r="P410" s="20">
        <v>1790</v>
      </c>
      <c r="Q410" s="20">
        <v>7250000</v>
      </c>
      <c r="R410" s="20">
        <f t="shared" si="176"/>
        <v>7251790</v>
      </c>
      <c r="S410" s="20">
        <v>18200</v>
      </c>
      <c r="T410" s="20">
        <v>21500000</v>
      </c>
      <c r="U410" s="20">
        <f t="shared" si="177"/>
        <v>21518200</v>
      </c>
      <c r="V410" s="9">
        <v>0.87</v>
      </c>
      <c r="W410" s="9">
        <v>1.1299999999999999</v>
      </c>
      <c r="X410" s="9">
        <f t="shared" si="178"/>
        <v>10.167597765363128</v>
      </c>
    </row>
    <row r="411" spans="1:24" x14ac:dyDescent="0.25">
      <c r="A411" s="143" t="s">
        <v>109</v>
      </c>
      <c r="B411" s="143" t="s">
        <v>110</v>
      </c>
      <c r="C411" s="144" t="s">
        <v>368</v>
      </c>
      <c r="D411" s="143" t="s">
        <v>367</v>
      </c>
      <c r="E411" s="143" t="s">
        <v>366</v>
      </c>
      <c r="F411" s="144">
        <v>23.72</v>
      </c>
      <c r="G411" s="144">
        <v>1000</v>
      </c>
      <c r="H411" s="144">
        <v>1000</v>
      </c>
      <c r="I411" s="144" t="s">
        <v>12</v>
      </c>
      <c r="J411" s="145">
        <v>169000</v>
      </c>
      <c r="K411" s="145">
        <v>546000</v>
      </c>
      <c r="L411" s="145">
        <v>69700</v>
      </c>
      <c r="M411" s="145">
        <v>1340000</v>
      </c>
      <c r="N411" s="145">
        <v>1.42</v>
      </c>
      <c r="O411" s="146">
        <v>0.58299999999999996</v>
      </c>
      <c r="P411" s="145">
        <v>169000</v>
      </c>
      <c r="Q411" s="145">
        <v>546000</v>
      </c>
      <c r="R411" s="145">
        <f t="shared" si="176"/>
        <v>715000</v>
      </c>
      <c r="S411" s="145">
        <v>53500</v>
      </c>
      <c r="T411" s="145">
        <v>1020000</v>
      </c>
      <c r="U411" s="145">
        <f t="shared" si="177"/>
        <v>1073500</v>
      </c>
      <c r="V411" s="147">
        <v>1.86</v>
      </c>
      <c r="W411" s="147">
        <v>0.14399999999999999</v>
      </c>
      <c r="X411" s="9">
        <f t="shared" si="178"/>
        <v>0.31656804733727811</v>
      </c>
    </row>
    <row r="412" spans="1:24" x14ac:dyDescent="0.25">
      <c r="A412" s="143" t="s">
        <v>118</v>
      </c>
      <c r="B412" s="143" t="s">
        <v>119</v>
      </c>
      <c r="C412" s="144" t="s">
        <v>124</v>
      </c>
      <c r="D412" s="143" t="s">
        <v>125</v>
      </c>
      <c r="E412" s="143" t="s">
        <v>227</v>
      </c>
      <c r="F412" s="144">
        <v>23.42</v>
      </c>
      <c r="G412" s="144">
        <v>1000</v>
      </c>
      <c r="H412" s="144">
        <v>1000</v>
      </c>
      <c r="I412" s="144">
        <v>1000</v>
      </c>
      <c r="J412" s="145">
        <v>5790</v>
      </c>
      <c r="K412" s="145">
        <v>161000000</v>
      </c>
      <c r="L412" s="145">
        <v>57800</v>
      </c>
      <c r="M412" s="145">
        <v>212000000</v>
      </c>
      <c r="N412" s="145">
        <v>0.182</v>
      </c>
      <c r="O412" s="146">
        <v>1.82</v>
      </c>
      <c r="P412" s="145">
        <v>5790</v>
      </c>
      <c r="Q412" s="145">
        <v>161000000</v>
      </c>
      <c r="R412" s="145">
        <f t="shared" si="176"/>
        <v>161005790</v>
      </c>
      <c r="S412" s="145">
        <v>43800</v>
      </c>
      <c r="T412" s="145">
        <v>161000000</v>
      </c>
      <c r="U412" s="145">
        <f t="shared" si="177"/>
        <v>161043800</v>
      </c>
      <c r="V412" s="147">
        <v>0.69399999999999995</v>
      </c>
      <c r="W412" s="147">
        <v>1.31</v>
      </c>
      <c r="X412" s="9">
        <f t="shared" si="178"/>
        <v>7.5647668393782386</v>
      </c>
    </row>
    <row r="413" spans="1:24" x14ac:dyDescent="0.25">
      <c r="A413" t="s">
        <v>105</v>
      </c>
      <c r="B413" t="s">
        <v>106</v>
      </c>
      <c r="C413" s="268" t="s">
        <v>247</v>
      </c>
      <c r="D413" t="s">
        <v>246</v>
      </c>
      <c r="E413" t="s">
        <v>227</v>
      </c>
      <c r="F413" s="268">
        <v>17.79</v>
      </c>
      <c r="G413" s="268">
        <v>1000</v>
      </c>
      <c r="H413" s="268" t="s">
        <v>12</v>
      </c>
      <c r="I413" s="268">
        <v>1000</v>
      </c>
      <c r="J413" s="20">
        <v>0</v>
      </c>
      <c r="K413" s="20">
        <v>7250000</v>
      </c>
      <c r="L413" s="20">
        <v>11900</v>
      </c>
      <c r="M413" s="20">
        <v>14500000</v>
      </c>
      <c r="N413" s="20">
        <v>0</v>
      </c>
      <c r="O413" s="22">
        <v>2</v>
      </c>
      <c r="P413" s="20">
        <v>0</v>
      </c>
      <c r="Q413" s="20">
        <v>7250000</v>
      </c>
      <c r="R413" s="20">
        <f t="shared" si="176"/>
        <v>7250000</v>
      </c>
      <c r="S413" s="20">
        <v>3040000</v>
      </c>
      <c r="T413" s="20">
        <v>3720000000</v>
      </c>
      <c r="U413" s="20">
        <f t="shared" si="177"/>
        <v>3723040000</v>
      </c>
      <c r="V413" s="9">
        <v>0</v>
      </c>
      <c r="W413" s="9">
        <v>2</v>
      </c>
      <c r="X413" s="9" t="e">
        <f t="shared" si="178"/>
        <v>#DIV/0!</v>
      </c>
    </row>
    <row r="414" spans="1:24" x14ac:dyDescent="0.25">
      <c r="A414" t="s">
        <v>249</v>
      </c>
      <c r="B414" t="s">
        <v>248</v>
      </c>
      <c r="C414" s="268" t="s">
        <v>247</v>
      </c>
      <c r="D414" t="s">
        <v>246</v>
      </c>
      <c r="E414" t="s">
        <v>227</v>
      </c>
      <c r="F414" s="268">
        <v>17.79</v>
      </c>
      <c r="G414" s="268">
        <v>1000</v>
      </c>
      <c r="H414" s="268" t="s">
        <v>12</v>
      </c>
      <c r="I414" s="268">
        <v>1000</v>
      </c>
      <c r="J414" s="20">
        <v>0</v>
      </c>
      <c r="K414" s="20">
        <v>7250000</v>
      </c>
      <c r="L414" s="20">
        <v>11900</v>
      </c>
      <c r="M414" s="20">
        <v>14500000</v>
      </c>
      <c r="N414" s="20">
        <v>0</v>
      </c>
      <c r="O414" s="22">
        <v>2</v>
      </c>
      <c r="P414" s="20">
        <v>0</v>
      </c>
      <c r="Q414" s="20">
        <v>7250000</v>
      </c>
      <c r="R414" s="20">
        <f t="shared" si="176"/>
        <v>7250000</v>
      </c>
      <c r="S414" s="20">
        <v>17600</v>
      </c>
      <c r="T414" s="20">
        <v>21500000</v>
      </c>
      <c r="U414" s="20">
        <f t="shared" si="177"/>
        <v>21517600</v>
      </c>
      <c r="V414" s="9">
        <v>0</v>
      </c>
      <c r="W414" s="9">
        <v>2</v>
      </c>
      <c r="X414" s="9" t="e">
        <f t="shared" si="178"/>
        <v>#DIV/0!</v>
      </c>
    </row>
    <row r="415" spans="1:24" x14ac:dyDescent="0.25">
      <c r="A415" t="s">
        <v>612</v>
      </c>
      <c r="B415" t="s">
        <v>145</v>
      </c>
      <c r="C415" s="268" t="s">
        <v>363</v>
      </c>
      <c r="D415" t="s">
        <v>362</v>
      </c>
      <c r="E415" t="s">
        <v>227</v>
      </c>
      <c r="F415" s="268">
        <v>24.49</v>
      </c>
      <c r="G415" s="268">
        <v>1000</v>
      </c>
      <c r="H415" s="268" t="s">
        <v>12</v>
      </c>
      <c r="I415" s="268">
        <v>1000</v>
      </c>
      <c r="J415" s="20">
        <v>15500</v>
      </c>
      <c r="K415" s="20">
        <v>0</v>
      </c>
      <c r="L415" s="20">
        <v>21300</v>
      </c>
      <c r="M415" s="20">
        <v>0</v>
      </c>
      <c r="N415" s="20">
        <v>0.84099999999999997</v>
      </c>
      <c r="O415" s="22">
        <v>1.1599999999999999</v>
      </c>
      <c r="P415" s="20">
        <v>15500</v>
      </c>
      <c r="Q415" s="20">
        <v>0</v>
      </c>
      <c r="R415" s="20">
        <f t="shared" si="176"/>
        <v>15500</v>
      </c>
      <c r="S415" s="20">
        <v>58500</v>
      </c>
      <c r="T415" s="20">
        <v>0</v>
      </c>
      <c r="U415" s="20">
        <f t="shared" si="177"/>
        <v>58500</v>
      </c>
      <c r="V415" s="9">
        <v>1.59</v>
      </c>
      <c r="W415" s="9">
        <v>0.41199999999999998</v>
      </c>
      <c r="X415" s="9">
        <f t="shared" si="178"/>
        <v>3.774193548387097</v>
      </c>
    </row>
    <row r="416" spans="1:24" x14ac:dyDescent="0.25">
      <c r="A416"/>
      <c r="B416"/>
      <c r="C416" s="268"/>
      <c r="D416" s="12" t="s">
        <v>545</v>
      </c>
      <c r="E416" s="12" t="s">
        <v>227</v>
      </c>
      <c r="F416" s="268"/>
      <c r="G416" s="268"/>
      <c r="H416" s="268"/>
      <c r="I416" s="268"/>
      <c r="J416" s="20"/>
      <c r="K416" s="20"/>
      <c r="L416" s="20"/>
      <c r="M416" s="20"/>
      <c r="N416" s="20"/>
      <c r="O416" s="22"/>
      <c r="P416" s="39">
        <f t="shared" ref="P416:U416" si="180">SUM(P412:P415)</f>
        <v>21290</v>
      </c>
      <c r="Q416" s="39">
        <f t="shared" si="180"/>
        <v>175500000</v>
      </c>
      <c r="R416" s="39">
        <f t="shared" si="180"/>
        <v>175521290</v>
      </c>
      <c r="S416" s="39">
        <f t="shared" si="180"/>
        <v>3159900</v>
      </c>
      <c r="T416" s="39">
        <f t="shared" si="180"/>
        <v>3902500000</v>
      </c>
      <c r="U416" s="39">
        <f t="shared" si="180"/>
        <v>3905659900</v>
      </c>
      <c r="V416" s="9"/>
      <c r="W416" s="9"/>
      <c r="X416" s="9"/>
    </row>
    <row r="417" spans="1:24" x14ac:dyDescent="0.25">
      <c r="A417" s="143" t="s">
        <v>7</v>
      </c>
      <c r="B417" s="143" t="s">
        <v>8</v>
      </c>
      <c r="C417" s="144" t="s">
        <v>613</v>
      </c>
      <c r="D417" s="143" t="s">
        <v>614</v>
      </c>
      <c r="E417" s="143" t="s">
        <v>63</v>
      </c>
      <c r="F417" s="144">
        <v>17.66</v>
      </c>
      <c r="G417" s="144">
        <v>1000</v>
      </c>
      <c r="H417" s="144" t="s">
        <v>12</v>
      </c>
      <c r="I417" s="144">
        <v>1000</v>
      </c>
      <c r="J417" s="145">
        <v>0</v>
      </c>
      <c r="K417" s="145">
        <v>6220000</v>
      </c>
      <c r="L417" s="145">
        <v>67700</v>
      </c>
      <c r="M417" s="145">
        <v>464000000</v>
      </c>
      <c r="N417" s="145">
        <v>0</v>
      </c>
      <c r="O417" s="146">
        <v>2</v>
      </c>
      <c r="P417" s="145">
        <v>0</v>
      </c>
      <c r="Q417" s="145">
        <v>6220000</v>
      </c>
      <c r="R417" s="145">
        <f t="shared" si="176"/>
        <v>6220000</v>
      </c>
      <c r="S417" s="145">
        <v>122000</v>
      </c>
      <c r="T417" s="145">
        <v>840000000</v>
      </c>
      <c r="U417" s="145">
        <f t="shared" si="177"/>
        <v>840122000</v>
      </c>
      <c r="V417" s="147">
        <v>0</v>
      </c>
      <c r="W417" s="147">
        <v>2</v>
      </c>
      <c r="X417" s="9" t="e">
        <f t="shared" si="178"/>
        <v>#DIV/0!</v>
      </c>
    </row>
    <row r="418" spans="1:24" x14ac:dyDescent="0.25">
      <c r="A418" t="s">
        <v>7</v>
      </c>
      <c r="B418" t="s">
        <v>8</v>
      </c>
      <c r="C418" s="268" t="s">
        <v>615</v>
      </c>
      <c r="D418" t="s">
        <v>616</v>
      </c>
      <c r="E418" t="s">
        <v>63</v>
      </c>
      <c r="F418" s="268">
        <v>18.2</v>
      </c>
      <c r="G418" s="268">
        <v>25.85</v>
      </c>
      <c r="H418" s="268" t="s">
        <v>12</v>
      </c>
      <c r="I418" s="268">
        <v>25.85</v>
      </c>
      <c r="J418" s="20">
        <v>0</v>
      </c>
      <c r="K418" s="20">
        <v>33600000</v>
      </c>
      <c r="L418" s="20">
        <v>8090</v>
      </c>
      <c r="M418" s="20">
        <v>108000000</v>
      </c>
      <c r="N418" s="20">
        <v>0</v>
      </c>
      <c r="O418" s="22">
        <v>2</v>
      </c>
      <c r="P418" s="20">
        <v>0</v>
      </c>
      <c r="Q418" s="20">
        <v>33600000</v>
      </c>
      <c r="R418" s="20">
        <f t="shared" si="176"/>
        <v>33600000</v>
      </c>
      <c r="S418" s="20">
        <v>14600</v>
      </c>
      <c r="T418" s="20">
        <v>196000000</v>
      </c>
      <c r="U418" s="20">
        <f t="shared" si="177"/>
        <v>196014600</v>
      </c>
      <c r="V418" s="9">
        <v>0</v>
      </c>
      <c r="W418" s="9">
        <v>2</v>
      </c>
      <c r="X418" s="9" t="e">
        <f t="shared" si="178"/>
        <v>#DIV/0!</v>
      </c>
    </row>
    <row r="419" spans="1:24" x14ac:dyDescent="0.25">
      <c r="A419" t="s">
        <v>7</v>
      </c>
      <c r="B419" t="s">
        <v>8</v>
      </c>
      <c r="C419" s="268" t="s">
        <v>483</v>
      </c>
      <c r="D419" t="s">
        <v>357</v>
      </c>
      <c r="E419" t="s">
        <v>63</v>
      </c>
      <c r="F419" s="268">
        <v>39.56</v>
      </c>
      <c r="G419" s="268">
        <v>1000</v>
      </c>
      <c r="H419" s="268" t="s">
        <v>12</v>
      </c>
      <c r="I419" s="268">
        <v>1000</v>
      </c>
      <c r="J419" s="20">
        <v>69200</v>
      </c>
      <c r="K419" s="20">
        <v>8650000</v>
      </c>
      <c r="L419" s="20">
        <v>26100</v>
      </c>
      <c r="M419" s="20">
        <v>6290000</v>
      </c>
      <c r="N419" s="20">
        <v>1.45</v>
      </c>
      <c r="O419" s="22">
        <v>0.54700000000000004</v>
      </c>
      <c r="P419" s="20">
        <v>69200</v>
      </c>
      <c r="Q419" s="20">
        <v>8650000</v>
      </c>
      <c r="R419" s="20">
        <f t="shared" si="176"/>
        <v>8719200</v>
      </c>
      <c r="S419" s="20">
        <v>47100</v>
      </c>
      <c r="T419" s="20">
        <v>11400000</v>
      </c>
      <c r="U419" s="20">
        <f t="shared" si="177"/>
        <v>11447100</v>
      </c>
      <c r="V419" s="9">
        <v>1.87</v>
      </c>
      <c r="W419" s="9">
        <v>0.13300000000000001</v>
      </c>
      <c r="X419" s="9">
        <f t="shared" si="178"/>
        <v>0.68063583815028905</v>
      </c>
    </row>
    <row r="420" spans="1:24" x14ac:dyDescent="0.25">
      <c r="A420" t="s">
        <v>7</v>
      </c>
      <c r="B420" t="s">
        <v>8</v>
      </c>
      <c r="C420" s="268" t="s">
        <v>617</v>
      </c>
      <c r="D420" t="s">
        <v>355</v>
      </c>
      <c r="E420" t="s">
        <v>63</v>
      </c>
      <c r="F420" s="268">
        <v>33.53</v>
      </c>
      <c r="G420" s="268">
        <v>1000</v>
      </c>
      <c r="H420" s="268" t="s">
        <v>12</v>
      </c>
      <c r="I420" s="268">
        <v>1000</v>
      </c>
      <c r="J420" s="20">
        <v>0</v>
      </c>
      <c r="K420" s="20">
        <v>273000</v>
      </c>
      <c r="L420" s="20">
        <v>5890000</v>
      </c>
      <c r="M420" s="20">
        <v>24000000</v>
      </c>
      <c r="N420" s="20">
        <v>0</v>
      </c>
      <c r="O420" s="22">
        <v>2</v>
      </c>
      <c r="P420" s="20">
        <v>0</v>
      </c>
      <c r="Q420" s="20">
        <v>273000</v>
      </c>
      <c r="R420" s="20">
        <f t="shared" si="176"/>
        <v>273000</v>
      </c>
      <c r="S420" s="20">
        <v>10700000</v>
      </c>
      <c r="T420" s="20">
        <v>43400000</v>
      </c>
      <c r="U420" s="20">
        <f t="shared" si="177"/>
        <v>54100000</v>
      </c>
      <c r="V420" s="9">
        <v>0</v>
      </c>
      <c r="W420" s="9">
        <v>2</v>
      </c>
      <c r="X420" s="9" t="e">
        <f t="shared" si="178"/>
        <v>#DIV/0!</v>
      </c>
    </row>
    <row r="421" spans="1:24" x14ac:dyDescent="0.25">
      <c r="A421" t="s">
        <v>109</v>
      </c>
      <c r="B421" t="s">
        <v>110</v>
      </c>
      <c r="C421" s="268" t="s">
        <v>618</v>
      </c>
      <c r="D421" t="s">
        <v>619</v>
      </c>
      <c r="E421" t="s">
        <v>63</v>
      </c>
      <c r="F421" s="268">
        <v>27.44</v>
      </c>
      <c r="G421" s="268">
        <v>1000</v>
      </c>
      <c r="H421" s="268">
        <v>1000</v>
      </c>
      <c r="I421" s="268" t="s">
        <v>12</v>
      </c>
      <c r="J421" s="20">
        <v>1850</v>
      </c>
      <c r="K421" s="20">
        <v>952000</v>
      </c>
      <c r="L421" s="20">
        <v>0</v>
      </c>
      <c r="M421" s="20">
        <v>1660000</v>
      </c>
      <c r="N421" s="20">
        <v>2</v>
      </c>
      <c r="O421" s="22">
        <v>0</v>
      </c>
      <c r="P421" s="20">
        <v>1850</v>
      </c>
      <c r="Q421" s="20">
        <v>952000</v>
      </c>
      <c r="R421" s="20">
        <f t="shared" si="176"/>
        <v>953850</v>
      </c>
      <c r="S421" s="20">
        <v>0</v>
      </c>
      <c r="T421" s="20">
        <v>1270000</v>
      </c>
      <c r="U421" s="20">
        <f t="shared" si="177"/>
        <v>1270000</v>
      </c>
      <c r="V421" s="9">
        <v>2</v>
      </c>
      <c r="W421" s="9">
        <v>0</v>
      </c>
      <c r="X421" s="9">
        <f t="shared" si="178"/>
        <v>0</v>
      </c>
    </row>
    <row r="422" spans="1:24" x14ac:dyDescent="0.25">
      <c r="A422" t="s">
        <v>109</v>
      </c>
      <c r="B422" t="s">
        <v>110</v>
      </c>
      <c r="C422" s="268" t="s">
        <v>354</v>
      </c>
      <c r="D422" t="s">
        <v>353</v>
      </c>
      <c r="E422" t="s">
        <v>63</v>
      </c>
      <c r="F422" s="268">
        <v>28.56</v>
      </c>
      <c r="G422" s="268">
        <v>69.97</v>
      </c>
      <c r="H422" s="268">
        <v>62.51</v>
      </c>
      <c r="I422" s="268">
        <v>69.97</v>
      </c>
      <c r="J422" s="20">
        <v>10100</v>
      </c>
      <c r="K422" s="20">
        <v>6190000</v>
      </c>
      <c r="L422" s="20">
        <v>12100</v>
      </c>
      <c r="M422" s="20">
        <v>3730000</v>
      </c>
      <c r="N422" s="20">
        <v>0.90900000000000003</v>
      </c>
      <c r="O422" s="22">
        <v>1.0900000000000001</v>
      </c>
      <c r="P422" s="20">
        <v>10100</v>
      </c>
      <c r="Q422" s="20">
        <v>6190000</v>
      </c>
      <c r="R422" s="20">
        <f t="shared" si="176"/>
        <v>6200100</v>
      </c>
      <c r="S422" s="20">
        <v>9280</v>
      </c>
      <c r="T422" s="20">
        <v>2870000</v>
      </c>
      <c r="U422" s="20">
        <f t="shared" si="177"/>
        <v>2879280</v>
      </c>
      <c r="V422" s="9">
        <v>1.63</v>
      </c>
      <c r="W422" s="9">
        <v>0.36899999999999999</v>
      </c>
      <c r="X422" s="9">
        <f t="shared" si="178"/>
        <v>0.91881188118811885</v>
      </c>
    </row>
    <row r="423" spans="1:24" x14ac:dyDescent="0.25">
      <c r="A423" t="s">
        <v>109</v>
      </c>
      <c r="B423" t="s">
        <v>110</v>
      </c>
      <c r="C423" s="268" t="s">
        <v>352</v>
      </c>
      <c r="D423" t="s">
        <v>351</v>
      </c>
      <c r="E423" t="s">
        <v>63</v>
      </c>
      <c r="F423" s="268">
        <v>42</v>
      </c>
      <c r="G423" s="268">
        <v>63.07</v>
      </c>
      <c r="H423" s="268" t="s">
        <v>12</v>
      </c>
      <c r="I423" s="268">
        <v>63.07</v>
      </c>
      <c r="J423" s="20">
        <v>344000</v>
      </c>
      <c r="K423" s="20">
        <v>5860000</v>
      </c>
      <c r="L423" s="20">
        <v>282000</v>
      </c>
      <c r="M423" s="20">
        <v>3480000</v>
      </c>
      <c r="N423" s="20">
        <v>1.1000000000000001</v>
      </c>
      <c r="O423" s="22">
        <v>0.90200000000000002</v>
      </c>
      <c r="P423" s="20">
        <v>344000</v>
      </c>
      <c r="Q423" s="20">
        <v>5860000</v>
      </c>
      <c r="R423" s="20">
        <f t="shared" si="176"/>
        <v>6204000</v>
      </c>
      <c r="S423" s="20">
        <v>217000</v>
      </c>
      <c r="T423" s="20">
        <v>2670000</v>
      </c>
      <c r="U423" s="20">
        <f t="shared" si="177"/>
        <v>2887000</v>
      </c>
      <c r="V423" s="9">
        <v>1.73</v>
      </c>
      <c r="W423" s="9">
        <v>0.26800000000000002</v>
      </c>
      <c r="X423" s="9">
        <f t="shared" si="178"/>
        <v>0.6308139534883721</v>
      </c>
    </row>
    <row r="424" spans="1:24" x14ac:dyDescent="0.25">
      <c r="A424" t="s">
        <v>37</v>
      </c>
      <c r="B424" t="s">
        <v>38</v>
      </c>
      <c r="C424" s="268" t="s">
        <v>360</v>
      </c>
      <c r="D424" t="s">
        <v>359</v>
      </c>
      <c r="E424" t="s">
        <v>63</v>
      </c>
      <c r="F424" s="268">
        <v>53.89</v>
      </c>
      <c r="G424" s="268">
        <v>164.65</v>
      </c>
      <c r="H424" s="268" t="s">
        <v>12</v>
      </c>
      <c r="I424" s="268">
        <v>164.65</v>
      </c>
      <c r="J424" s="20">
        <v>91500</v>
      </c>
      <c r="K424" s="20">
        <v>1350000</v>
      </c>
      <c r="L424" s="20">
        <v>123000</v>
      </c>
      <c r="M424" s="20">
        <v>1430000</v>
      </c>
      <c r="N424" s="20">
        <v>0.85499999999999998</v>
      </c>
      <c r="O424" s="22">
        <v>1.1499999999999999</v>
      </c>
      <c r="P424" s="20">
        <v>91500</v>
      </c>
      <c r="Q424" s="20">
        <v>1350000</v>
      </c>
      <c r="R424" s="20">
        <f t="shared" si="176"/>
        <v>1441500</v>
      </c>
      <c r="S424" s="20">
        <v>23100</v>
      </c>
      <c r="T424" s="20">
        <v>269000</v>
      </c>
      <c r="U424" s="20">
        <f t="shared" si="177"/>
        <v>292100</v>
      </c>
      <c r="V424" s="9">
        <v>1.6</v>
      </c>
      <c r="W424" s="9">
        <v>0.40400000000000003</v>
      </c>
      <c r="X424" s="9">
        <f t="shared" si="178"/>
        <v>0.25245901639344265</v>
      </c>
    </row>
    <row r="425" spans="1:24" x14ac:dyDescent="0.25">
      <c r="A425" t="s">
        <v>37</v>
      </c>
      <c r="B425" t="s">
        <v>38</v>
      </c>
      <c r="C425" s="268" t="s">
        <v>620</v>
      </c>
      <c r="D425" t="s">
        <v>616</v>
      </c>
      <c r="E425" t="s">
        <v>63</v>
      </c>
      <c r="F425" s="268">
        <v>18.2</v>
      </c>
      <c r="G425" s="268">
        <v>25.85</v>
      </c>
      <c r="H425" s="268" t="s">
        <v>12</v>
      </c>
      <c r="I425" s="268">
        <v>25.85</v>
      </c>
      <c r="J425" s="20">
        <v>0</v>
      </c>
      <c r="K425" s="20">
        <v>5430000</v>
      </c>
      <c r="L425" s="20">
        <v>8090</v>
      </c>
      <c r="M425" s="20">
        <v>10200000</v>
      </c>
      <c r="N425" s="20">
        <v>0</v>
      </c>
      <c r="O425" s="22">
        <v>2</v>
      </c>
      <c r="P425" s="20">
        <v>0</v>
      </c>
      <c r="Q425" s="20">
        <v>5430000</v>
      </c>
      <c r="R425" s="20">
        <f t="shared" si="176"/>
        <v>5430000</v>
      </c>
      <c r="S425" s="20">
        <v>1520</v>
      </c>
      <c r="T425" s="20">
        <v>1920000</v>
      </c>
      <c r="U425" s="20">
        <f t="shared" si="177"/>
        <v>1921520</v>
      </c>
      <c r="V425" s="9">
        <v>0</v>
      </c>
      <c r="W425" s="9">
        <v>2</v>
      </c>
      <c r="X425" s="9" t="e">
        <f t="shared" si="178"/>
        <v>#DIV/0!</v>
      </c>
    </row>
    <row r="426" spans="1:24" x14ac:dyDescent="0.25">
      <c r="A426" t="s">
        <v>37</v>
      </c>
      <c r="B426" t="s">
        <v>38</v>
      </c>
      <c r="C426" s="268" t="s">
        <v>358</v>
      </c>
      <c r="D426" t="s">
        <v>357</v>
      </c>
      <c r="E426" t="s">
        <v>63</v>
      </c>
      <c r="F426" s="268">
        <v>39.56</v>
      </c>
      <c r="G426" s="268">
        <v>1000</v>
      </c>
      <c r="H426" s="268" t="s">
        <v>12</v>
      </c>
      <c r="I426" s="268">
        <v>1000</v>
      </c>
      <c r="J426" s="20">
        <v>69200</v>
      </c>
      <c r="K426" s="20">
        <v>4370000</v>
      </c>
      <c r="L426" s="20">
        <v>26100</v>
      </c>
      <c r="M426" s="20">
        <v>3090000</v>
      </c>
      <c r="N426" s="20">
        <v>1.45</v>
      </c>
      <c r="O426" s="22">
        <v>0.54700000000000004</v>
      </c>
      <c r="P426" s="20">
        <v>69200</v>
      </c>
      <c r="Q426" s="20">
        <v>4370000</v>
      </c>
      <c r="R426" s="20">
        <f t="shared" si="176"/>
        <v>4439200</v>
      </c>
      <c r="S426" s="20">
        <v>4920</v>
      </c>
      <c r="T426" s="20">
        <v>582000</v>
      </c>
      <c r="U426" s="20">
        <f t="shared" si="177"/>
        <v>586920</v>
      </c>
      <c r="V426" s="9">
        <v>1.87</v>
      </c>
      <c r="W426" s="9">
        <v>0.13300000000000001</v>
      </c>
      <c r="X426" s="9">
        <f t="shared" si="178"/>
        <v>7.1098265895953763E-2</v>
      </c>
    </row>
    <row r="427" spans="1:24" x14ac:dyDescent="0.25">
      <c r="A427" t="s">
        <v>37</v>
      </c>
      <c r="B427" t="s">
        <v>38</v>
      </c>
      <c r="C427" s="268" t="s">
        <v>356</v>
      </c>
      <c r="D427" t="s">
        <v>355</v>
      </c>
      <c r="E427" t="s">
        <v>63</v>
      </c>
      <c r="F427" s="268">
        <v>33.53</v>
      </c>
      <c r="G427" s="268">
        <v>1000</v>
      </c>
      <c r="H427" s="268" t="s">
        <v>12</v>
      </c>
      <c r="I427" s="268">
        <v>1000</v>
      </c>
      <c r="J427" s="20">
        <v>0</v>
      </c>
      <c r="K427" s="20">
        <v>1420000</v>
      </c>
      <c r="L427" s="20">
        <v>842000</v>
      </c>
      <c r="M427" s="20">
        <v>3820000</v>
      </c>
      <c r="N427" s="20">
        <v>0</v>
      </c>
      <c r="O427" s="22">
        <v>2</v>
      </c>
      <c r="P427" s="20">
        <v>0</v>
      </c>
      <c r="Q427" s="20">
        <v>1420000</v>
      </c>
      <c r="R427" s="20">
        <f t="shared" si="176"/>
        <v>1420000</v>
      </c>
      <c r="S427" s="20">
        <v>159000</v>
      </c>
      <c r="T427" s="20">
        <v>719000</v>
      </c>
      <c r="U427" s="20">
        <f t="shared" si="177"/>
        <v>878000</v>
      </c>
      <c r="V427" s="9">
        <v>0</v>
      </c>
      <c r="W427" s="9">
        <v>2</v>
      </c>
      <c r="X427" s="9" t="e">
        <f t="shared" si="178"/>
        <v>#DIV/0!</v>
      </c>
    </row>
    <row r="428" spans="1:24" x14ac:dyDescent="0.25">
      <c r="A428" t="s">
        <v>252</v>
      </c>
      <c r="B428" t="s">
        <v>251</v>
      </c>
      <c r="C428" s="268" t="s">
        <v>621</v>
      </c>
      <c r="D428" t="s">
        <v>614</v>
      </c>
      <c r="E428" t="s">
        <v>63</v>
      </c>
      <c r="F428" s="268">
        <v>17.66</v>
      </c>
      <c r="G428" s="268">
        <v>1000</v>
      </c>
      <c r="H428" s="268" t="s">
        <v>12</v>
      </c>
      <c r="I428" s="268">
        <v>1000</v>
      </c>
      <c r="J428" s="20">
        <v>0</v>
      </c>
      <c r="K428" s="20">
        <v>0</v>
      </c>
      <c r="L428" s="20">
        <v>67700</v>
      </c>
      <c r="M428" s="20">
        <v>459000000</v>
      </c>
      <c r="N428" s="20">
        <v>0</v>
      </c>
      <c r="O428" s="22">
        <v>2</v>
      </c>
      <c r="P428" s="20">
        <v>0</v>
      </c>
      <c r="Q428" s="20">
        <v>0</v>
      </c>
      <c r="R428" s="20">
        <f t="shared" si="176"/>
        <v>0</v>
      </c>
      <c r="S428" s="20">
        <v>289000</v>
      </c>
      <c r="T428" s="20">
        <v>1960000000</v>
      </c>
      <c r="U428" s="20">
        <f t="shared" si="177"/>
        <v>1960289000</v>
      </c>
      <c r="V428" s="9">
        <v>0</v>
      </c>
      <c r="W428" s="9">
        <v>2</v>
      </c>
      <c r="X428" s="9" t="e">
        <f t="shared" si="178"/>
        <v>#DIV/0!</v>
      </c>
    </row>
    <row r="429" spans="1:24" x14ac:dyDescent="0.25">
      <c r="A429" t="s">
        <v>252</v>
      </c>
      <c r="B429" t="s">
        <v>251</v>
      </c>
      <c r="C429" s="268" t="s">
        <v>361</v>
      </c>
      <c r="D429" t="s">
        <v>355</v>
      </c>
      <c r="E429" t="s">
        <v>63</v>
      </c>
      <c r="F429" s="268">
        <v>33.53</v>
      </c>
      <c r="G429" s="268">
        <v>1000</v>
      </c>
      <c r="H429" s="268" t="s">
        <v>12</v>
      </c>
      <c r="I429" s="268">
        <v>1000</v>
      </c>
      <c r="J429" s="20">
        <v>0</v>
      </c>
      <c r="K429" s="20">
        <v>273000</v>
      </c>
      <c r="L429" s="20">
        <v>5890000</v>
      </c>
      <c r="M429" s="20">
        <v>24000000</v>
      </c>
      <c r="N429" s="20">
        <v>0</v>
      </c>
      <c r="O429" s="22">
        <v>2</v>
      </c>
      <c r="P429" s="20">
        <v>0</v>
      </c>
      <c r="Q429" s="20">
        <v>273000</v>
      </c>
      <c r="R429" s="20">
        <f t="shared" si="176"/>
        <v>273000</v>
      </c>
      <c r="S429" s="20">
        <v>25100000</v>
      </c>
      <c r="T429" s="20">
        <v>102000000</v>
      </c>
      <c r="U429" s="20">
        <f t="shared" si="177"/>
        <v>127100000</v>
      </c>
      <c r="V429" s="9">
        <v>0</v>
      </c>
      <c r="W429" s="9">
        <v>2</v>
      </c>
      <c r="X429" s="9" t="e">
        <f t="shared" si="178"/>
        <v>#DIV/0!</v>
      </c>
    </row>
    <row r="430" spans="1:24" x14ac:dyDescent="0.25">
      <c r="A430" t="s">
        <v>118</v>
      </c>
      <c r="B430" t="s">
        <v>119</v>
      </c>
      <c r="C430" s="268" t="s">
        <v>346</v>
      </c>
      <c r="D430" t="s">
        <v>345</v>
      </c>
      <c r="E430" t="s">
        <v>63</v>
      </c>
      <c r="F430" s="268">
        <v>25.48</v>
      </c>
      <c r="G430" s="268">
        <v>42.63</v>
      </c>
      <c r="H430" s="268">
        <v>42.63</v>
      </c>
      <c r="I430" s="268">
        <v>33.79</v>
      </c>
      <c r="J430" s="20">
        <v>10300</v>
      </c>
      <c r="K430" s="20">
        <v>258000</v>
      </c>
      <c r="L430" s="20">
        <v>2720</v>
      </c>
      <c r="M430" s="20">
        <v>385000</v>
      </c>
      <c r="N430" s="20">
        <v>1.58</v>
      </c>
      <c r="O430" s="22">
        <v>0.41799999999999998</v>
      </c>
      <c r="P430" s="20">
        <v>10300</v>
      </c>
      <c r="Q430" s="20">
        <v>258000</v>
      </c>
      <c r="R430" s="20">
        <f t="shared" si="176"/>
        <v>268300</v>
      </c>
      <c r="S430" s="20">
        <v>2060</v>
      </c>
      <c r="T430" s="20">
        <v>292000</v>
      </c>
      <c r="U430" s="20">
        <f t="shared" si="177"/>
        <v>294060</v>
      </c>
      <c r="V430" s="9">
        <v>1.91</v>
      </c>
      <c r="W430" s="9">
        <v>9.4899999999999998E-2</v>
      </c>
      <c r="X430" s="9">
        <f t="shared" si="178"/>
        <v>0.2</v>
      </c>
    </row>
    <row r="431" spans="1:24" x14ac:dyDescent="0.25">
      <c r="A431" t="s">
        <v>581</v>
      </c>
      <c r="B431" t="s">
        <v>582</v>
      </c>
      <c r="C431" s="268" t="s">
        <v>622</v>
      </c>
      <c r="D431" t="s">
        <v>488</v>
      </c>
      <c r="E431" t="s">
        <v>63</v>
      </c>
      <c r="F431" s="268">
        <v>34.450000000000003</v>
      </c>
      <c r="G431" s="268">
        <v>1000</v>
      </c>
      <c r="H431" s="268">
        <v>1000</v>
      </c>
      <c r="I431" s="268" t="s">
        <v>12</v>
      </c>
      <c r="J431" s="20">
        <v>15700</v>
      </c>
      <c r="K431" s="20">
        <v>0</v>
      </c>
      <c r="L431" s="20">
        <v>0</v>
      </c>
      <c r="M431" s="20">
        <v>0</v>
      </c>
      <c r="N431" s="20">
        <v>2</v>
      </c>
      <c r="O431" s="22">
        <v>0</v>
      </c>
      <c r="P431" s="20">
        <v>15700</v>
      </c>
      <c r="Q431" s="20">
        <v>0</v>
      </c>
      <c r="R431" s="20">
        <f t="shared" si="176"/>
        <v>15700</v>
      </c>
      <c r="S431" s="20">
        <v>0</v>
      </c>
      <c r="T431" s="20">
        <v>0</v>
      </c>
      <c r="U431" s="20">
        <f t="shared" si="177"/>
        <v>0</v>
      </c>
      <c r="V431" s="9">
        <v>2</v>
      </c>
      <c r="W431" s="9">
        <v>0</v>
      </c>
      <c r="X431" s="9">
        <f t="shared" si="178"/>
        <v>0</v>
      </c>
    </row>
    <row r="432" spans="1:24" x14ac:dyDescent="0.25">
      <c r="A432" t="s">
        <v>581</v>
      </c>
      <c r="B432" t="s">
        <v>582</v>
      </c>
      <c r="C432" s="268" t="s">
        <v>623</v>
      </c>
      <c r="D432" t="s">
        <v>486</v>
      </c>
      <c r="E432" t="s">
        <v>63</v>
      </c>
      <c r="F432" s="268">
        <v>31.77</v>
      </c>
      <c r="G432" s="268">
        <v>1000</v>
      </c>
      <c r="H432" s="268">
        <v>1000</v>
      </c>
      <c r="I432" s="268" t="s">
        <v>12</v>
      </c>
      <c r="J432" s="20">
        <v>4440</v>
      </c>
      <c r="K432" s="20">
        <v>544000</v>
      </c>
      <c r="L432" s="20">
        <v>0</v>
      </c>
      <c r="M432" s="20">
        <v>719000</v>
      </c>
      <c r="N432" s="20">
        <v>2</v>
      </c>
      <c r="O432" s="22">
        <v>0</v>
      </c>
      <c r="P432" s="20">
        <v>4440</v>
      </c>
      <c r="Q432" s="20">
        <v>544000</v>
      </c>
      <c r="R432" s="20">
        <f t="shared" si="176"/>
        <v>548440</v>
      </c>
      <c r="S432" s="20">
        <v>0</v>
      </c>
      <c r="T432" s="20">
        <v>117000</v>
      </c>
      <c r="U432" s="20">
        <f t="shared" si="177"/>
        <v>117000</v>
      </c>
      <c r="V432" s="9">
        <v>2</v>
      </c>
      <c r="W432" s="9">
        <v>0</v>
      </c>
      <c r="X432" s="9">
        <f t="shared" si="178"/>
        <v>0</v>
      </c>
    </row>
    <row r="433" spans="1:24" x14ac:dyDescent="0.25">
      <c r="A433" t="s">
        <v>624</v>
      </c>
      <c r="B433" t="s">
        <v>625</v>
      </c>
      <c r="C433" s="268" t="s">
        <v>626</v>
      </c>
      <c r="D433" t="s">
        <v>627</v>
      </c>
      <c r="E433" t="s">
        <v>63</v>
      </c>
      <c r="F433" s="268">
        <v>37.450000000000003</v>
      </c>
      <c r="G433" s="268">
        <v>1000</v>
      </c>
      <c r="H433" s="268">
        <v>1000</v>
      </c>
      <c r="I433" s="268" t="s">
        <v>12</v>
      </c>
      <c r="J433" s="20">
        <v>5340</v>
      </c>
      <c r="K433" s="20">
        <v>13200</v>
      </c>
      <c r="L433" s="20">
        <v>0</v>
      </c>
      <c r="M433" s="20">
        <v>27100</v>
      </c>
      <c r="N433" s="20">
        <v>2</v>
      </c>
      <c r="O433" s="22">
        <v>0</v>
      </c>
      <c r="P433" s="20">
        <v>5340</v>
      </c>
      <c r="Q433" s="20">
        <v>13200</v>
      </c>
      <c r="R433" s="20">
        <f t="shared" si="176"/>
        <v>18540</v>
      </c>
      <c r="S433" s="20">
        <v>0</v>
      </c>
      <c r="T433" s="20">
        <v>24000</v>
      </c>
      <c r="U433" s="20">
        <f t="shared" si="177"/>
        <v>24000</v>
      </c>
      <c r="V433" s="9">
        <v>2</v>
      </c>
      <c r="W433" s="9">
        <v>0</v>
      </c>
      <c r="X433" s="9">
        <f t="shared" si="178"/>
        <v>0</v>
      </c>
    </row>
    <row r="434" spans="1:24" x14ac:dyDescent="0.25">
      <c r="A434" t="s">
        <v>315</v>
      </c>
      <c r="B434" t="s">
        <v>314</v>
      </c>
      <c r="C434" s="268" t="s">
        <v>628</v>
      </c>
      <c r="D434" t="s">
        <v>627</v>
      </c>
      <c r="E434" t="s">
        <v>63</v>
      </c>
      <c r="F434" s="268">
        <v>37.450000000000003</v>
      </c>
      <c r="G434" s="268">
        <v>1000</v>
      </c>
      <c r="H434" s="268">
        <v>1000</v>
      </c>
      <c r="I434" s="268" t="s">
        <v>12</v>
      </c>
      <c r="J434" s="20">
        <v>5340</v>
      </c>
      <c r="K434" s="20">
        <v>13200</v>
      </c>
      <c r="L434" s="20">
        <v>0</v>
      </c>
      <c r="M434" s="20">
        <v>27100</v>
      </c>
      <c r="N434" s="20">
        <v>2</v>
      </c>
      <c r="O434" s="22">
        <v>0</v>
      </c>
      <c r="P434" s="20">
        <v>5340</v>
      </c>
      <c r="Q434" s="20">
        <v>13200</v>
      </c>
      <c r="R434" s="20">
        <f t="shared" si="176"/>
        <v>18540</v>
      </c>
      <c r="S434" s="20">
        <v>0</v>
      </c>
      <c r="T434" s="20">
        <v>19400</v>
      </c>
      <c r="U434" s="20">
        <f t="shared" si="177"/>
        <v>19400</v>
      </c>
      <c r="V434" s="9">
        <v>2</v>
      </c>
      <c r="W434" s="9">
        <v>0</v>
      </c>
      <c r="X434" s="9">
        <f t="shared" si="178"/>
        <v>0</v>
      </c>
    </row>
    <row r="435" spans="1:24" x14ac:dyDescent="0.25">
      <c r="A435" t="s">
        <v>180</v>
      </c>
      <c r="B435" t="s">
        <v>344</v>
      </c>
      <c r="C435" s="268" t="s">
        <v>343</v>
      </c>
      <c r="D435" t="s">
        <v>342</v>
      </c>
      <c r="E435" t="s">
        <v>63</v>
      </c>
      <c r="F435" s="268">
        <v>29.75</v>
      </c>
      <c r="G435" s="268">
        <v>23.69</v>
      </c>
      <c r="H435" s="268">
        <v>23.69</v>
      </c>
      <c r="I435" s="268" t="s">
        <v>12</v>
      </c>
      <c r="J435" s="20">
        <v>12600</v>
      </c>
      <c r="K435" s="20">
        <v>95000</v>
      </c>
      <c r="L435" s="20">
        <v>23100</v>
      </c>
      <c r="M435" s="20">
        <v>0</v>
      </c>
      <c r="N435" s="20">
        <v>0.70699999999999996</v>
      </c>
      <c r="O435" s="22">
        <v>1.29</v>
      </c>
      <c r="P435" s="20">
        <v>12600</v>
      </c>
      <c r="Q435" s="20">
        <v>95000</v>
      </c>
      <c r="R435" s="20">
        <f t="shared" si="176"/>
        <v>107600</v>
      </c>
      <c r="S435" s="20">
        <v>5920000</v>
      </c>
      <c r="T435" s="20">
        <v>0</v>
      </c>
      <c r="U435" s="20">
        <f t="shared" si="177"/>
        <v>5920000</v>
      </c>
      <c r="V435" s="9">
        <v>1.49</v>
      </c>
      <c r="W435" s="9">
        <v>0.51300000000000001</v>
      </c>
      <c r="X435" s="9">
        <f t="shared" si="178"/>
        <v>469.84126984126982</v>
      </c>
    </row>
    <row r="436" spans="1:24" x14ac:dyDescent="0.25">
      <c r="A436" t="s">
        <v>272</v>
      </c>
      <c r="B436" t="s">
        <v>271</v>
      </c>
      <c r="C436" s="268" t="s">
        <v>628</v>
      </c>
      <c r="D436" t="s">
        <v>627</v>
      </c>
      <c r="E436" t="s">
        <v>63</v>
      </c>
      <c r="F436" s="268">
        <v>37.450000000000003</v>
      </c>
      <c r="G436" s="268">
        <v>1000</v>
      </c>
      <c r="H436" s="268">
        <v>1000</v>
      </c>
      <c r="I436" s="268" t="s">
        <v>12</v>
      </c>
      <c r="J436" s="20">
        <v>5340</v>
      </c>
      <c r="K436" s="20">
        <v>13200</v>
      </c>
      <c r="L436" s="20">
        <v>0</v>
      </c>
      <c r="M436" s="20">
        <v>27100</v>
      </c>
      <c r="N436" s="20">
        <v>2</v>
      </c>
      <c r="O436" s="22">
        <v>0</v>
      </c>
      <c r="P436" s="20">
        <v>5340</v>
      </c>
      <c r="Q436" s="20">
        <v>13200</v>
      </c>
      <c r="R436" s="20">
        <f t="shared" si="176"/>
        <v>18540</v>
      </c>
      <c r="S436" s="20">
        <v>0</v>
      </c>
      <c r="T436" s="20">
        <v>193000</v>
      </c>
      <c r="U436" s="20">
        <f t="shared" si="177"/>
        <v>193000</v>
      </c>
      <c r="V436" s="9">
        <v>2</v>
      </c>
      <c r="W436" s="9">
        <v>0</v>
      </c>
      <c r="X436" s="9">
        <f t="shared" si="178"/>
        <v>0</v>
      </c>
    </row>
    <row r="437" spans="1:24" x14ac:dyDescent="0.25">
      <c r="A437" t="s">
        <v>480</v>
      </c>
      <c r="B437" t="s">
        <v>479</v>
      </c>
      <c r="C437" s="268" t="s">
        <v>478</v>
      </c>
      <c r="D437" t="s">
        <v>477</v>
      </c>
      <c r="E437" t="s">
        <v>63</v>
      </c>
      <c r="F437" s="268">
        <v>29.75</v>
      </c>
      <c r="G437" s="268">
        <v>23.69</v>
      </c>
      <c r="H437" s="268">
        <v>23.69</v>
      </c>
      <c r="I437" s="268" t="s">
        <v>12</v>
      </c>
      <c r="J437" s="20">
        <v>12600</v>
      </c>
      <c r="K437" s="20">
        <v>95000</v>
      </c>
      <c r="L437" s="20">
        <v>23100</v>
      </c>
      <c r="M437" s="20">
        <v>0</v>
      </c>
      <c r="N437" s="20">
        <v>0.70699999999999996</v>
      </c>
      <c r="O437" s="22">
        <v>1.29</v>
      </c>
      <c r="P437" s="20">
        <v>12600</v>
      </c>
      <c r="Q437" s="20">
        <v>95000</v>
      </c>
      <c r="R437" s="20">
        <f t="shared" si="176"/>
        <v>107600</v>
      </c>
      <c r="S437" s="20">
        <v>42900</v>
      </c>
      <c r="T437" s="20">
        <v>0</v>
      </c>
      <c r="U437" s="20">
        <f t="shared" si="177"/>
        <v>42900</v>
      </c>
      <c r="V437" s="9">
        <v>1.49</v>
      </c>
      <c r="W437" s="9">
        <v>0.51300000000000001</v>
      </c>
      <c r="X437" s="9">
        <f t="shared" si="178"/>
        <v>3.4047619047619047</v>
      </c>
    </row>
    <row r="438" spans="1:24" x14ac:dyDescent="0.25">
      <c r="A438"/>
      <c r="B438"/>
      <c r="C438" s="268"/>
      <c r="D438" s="12" t="s">
        <v>546</v>
      </c>
      <c r="E438" s="12" t="s">
        <v>63</v>
      </c>
      <c r="F438" s="268"/>
      <c r="G438" s="268"/>
      <c r="H438" s="268"/>
      <c r="I438" s="268"/>
      <c r="J438" s="20"/>
      <c r="K438" s="20"/>
      <c r="L438" s="20"/>
      <c r="M438" s="20"/>
      <c r="N438" s="20"/>
      <c r="O438" s="22"/>
      <c r="P438" s="39">
        <f t="shared" ref="P438:U438" si="181">SUM(P417:P437)</f>
        <v>657510</v>
      </c>
      <c r="Q438" s="39">
        <f t="shared" si="181"/>
        <v>75619600</v>
      </c>
      <c r="R438" s="39">
        <f t="shared" si="181"/>
        <v>76277110</v>
      </c>
      <c r="S438" s="39">
        <f t="shared" si="181"/>
        <v>42652480</v>
      </c>
      <c r="T438" s="39">
        <f t="shared" si="181"/>
        <v>3163745400</v>
      </c>
      <c r="U438" s="39">
        <f t="shared" si="181"/>
        <v>3206397880</v>
      </c>
      <c r="V438" s="9"/>
      <c r="W438" s="9"/>
      <c r="X438" s="9"/>
    </row>
    <row r="439" spans="1:24" x14ac:dyDescent="0.25">
      <c r="A439" s="143" t="s">
        <v>7</v>
      </c>
      <c r="B439" s="143" t="s">
        <v>8</v>
      </c>
      <c r="C439" s="144" t="s">
        <v>468</v>
      </c>
      <c r="D439" s="143" t="s">
        <v>334</v>
      </c>
      <c r="E439" s="143" t="s">
        <v>177</v>
      </c>
      <c r="F439" s="144">
        <v>55.63</v>
      </c>
      <c r="G439" s="144">
        <v>45.01</v>
      </c>
      <c r="H439" s="144">
        <v>45.01</v>
      </c>
      <c r="I439" s="144">
        <v>45.01</v>
      </c>
      <c r="J439" s="145">
        <v>41200</v>
      </c>
      <c r="K439" s="145">
        <v>7640000</v>
      </c>
      <c r="L439" s="145">
        <v>3270000</v>
      </c>
      <c r="M439" s="145">
        <v>212000000</v>
      </c>
      <c r="N439" s="145">
        <v>2.4799999999999999E-2</v>
      </c>
      <c r="O439" s="146">
        <v>1.98</v>
      </c>
      <c r="P439" s="145">
        <v>41200</v>
      </c>
      <c r="Q439" s="145">
        <v>7640000</v>
      </c>
      <c r="R439" s="145">
        <f t="shared" si="176"/>
        <v>7681200</v>
      </c>
      <c r="S439" s="145">
        <v>5920000</v>
      </c>
      <c r="T439" s="145">
        <v>384000000</v>
      </c>
      <c r="U439" s="145">
        <f t="shared" si="177"/>
        <v>389920000</v>
      </c>
      <c r="V439" s="147">
        <v>0.125</v>
      </c>
      <c r="W439" s="147">
        <v>1.87</v>
      </c>
      <c r="X439" s="9">
        <f t="shared" si="178"/>
        <v>143.6893203883495</v>
      </c>
    </row>
    <row r="440" spans="1:24" x14ac:dyDescent="0.25">
      <c r="A440" t="s">
        <v>7</v>
      </c>
      <c r="B440" t="s">
        <v>8</v>
      </c>
      <c r="C440" s="268" t="s">
        <v>629</v>
      </c>
      <c r="D440" t="s">
        <v>630</v>
      </c>
      <c r="E440" t="s">
        <v>177</v>
      </c>
      <c r="F440" s="268">
        <v>20</v>
      </c>
      <c r="G440" s="268">
        <v>23.7</v>
      </c>
      <c r="H440" s="268" t="s">
        <v>12</v>
      </c>
      <c r="I440" s="268">
        <v>23.7</v>
      </c>
      <c r="J440" s="20">
        <v>0</v>
      </c>
      <c r="K440" s="20">
        <v>273000</v>
      </c>
      <c r="L440" s="20">
        <v>115000</v>
      </c>
      <c r="M440" s="20">
        <v>5330000</v>
      </c>
      <c r="N440" s="20">
        <v>0</v>
      </c>
      <c r="O440" s="22">
        <v>2</v>
      </c>
      <c r="P440" s="20">
        <v>0</v>
      </c>
      <c r="Q440" s="20">
        <v>273000</v>
      </c>
      <c r="R440" s="20">
        <f t="shared" si="176"/>
        <v>273000</v>
      </c>
      <c r="S440" s="20">
        <v>207000</v>
      </c>
      <c r="T440" s="20">
        <v>9640000</v>
      </c>
      <c r="U440" s="20">
        <f t="shared" si="177"/>
        <v>9847000</v>
      </c>
      <c r="V440" s="9">
        <v>0</v>
      </c>
      <c r="W440" s="9">
        <v>2</v>
      </c>
      <c r="X440" s="9" t="e">
        <f t="shared" si="178"/>
        <v>#DIV/0!</v>
      </c>
    </row>
    <row r="441" spans="1:24" x14ac:dyDescent="0.25">
      <c r="A441" t="s">
        <v>109</v>
      </c>
      <c r="B441" t="s">
        <v>110</v>
      </c>
      <c r="C441" s="268" t="s">
        <v>631</v>
      </c>
      <c r="D441" t="s">
        <v>632</v>
      </c>
      <c r="E441" t="s">
        <v>177</v>
      </c>
      <c r="F441" s="268">
        <v>31.72</v>
      </c>
      <c r="G441" s="268">
        <v>23.69</v>
      </c>
      <c r="H441" s="268">
        <v>23.69</v>
      </c>
      <c r="I441" s="268" t="s">
        <v>12</v>
      </c>
      <c r="J441" s="20">
        <v>2330</v>
      </c>
      <c r="K441" s="20">
        <v>6200000</v>
      </c>
      <c r="L441" s="20">
        <v>10400</v>
      </c>
      <c r="M441" s="20">
        <v>3760000</v>
      </c>
      <c r="N441" s="20">
        <v>0.36599999999999999</v>
      </c>
      <c r="O441" s="22">
        <v>1.63</v>
      </c>
      <c r="P441" s="20">
        <v>2330</v>
      </c>
      <c r="Q441" s="20">
        <v>6200000</v>
      </c>
      <c r="R441" s="20">
        <f t="shared" si="176"/>
        <v>6202330</v>
      </c>
      <c r="S441" s="20">
        <v>7970</v>
      </c>
      <c r="T441" s="20">
        <v>2880000</v>
      </c>
      <c r="U441" s="20">
        <f t="shared" si="177"/>
        <v>2887970</v>
      </c>
      <c r="V441" s="9">
        <v>1.0900000000000001</v>
      </c>
      <c r="W441" s="9">
        <v>0.91300000000000003</v>
      </c>
      <c r="X441" s="9">
        <f t="shared" si="178"/>
        <v>3.4206008583690988</v>
      </c>
    </row>
    <row r="442" spans="1:24" x14ac:dyDescent="0.25">
      <c r="A442" t="s">
        <v>109</v>
      </c>
      <c r="B442" t="s">
        <v>110</v>
      </c>
      <c r="C442" s="268" t="s">
        <v>333</v>
      </c>
      <c r="D442" t="s">
        <v>332</v>
      </c>
      <c r="E442" t="s">
        <v>177</v>
      </c>
      <c r="F442" s="268">
        <v>57.48</v>
      </c>
      <c r="G442" s="268">
        <v>33.97</v>
      </c>
      <c r="H442" s="268" t="s">
        <v>12</v>
      </c>
      <c r="I442" s="268">
        <v>33.97</v>
      </c>
      <c r="J442" s="20">
        <v>1850000</v>
      </c>
      <c r="K442" s="20">
        <v>7990000</v>
      </c>
      <c r="L442" s="20">
        <v>855000</v>
      </c>
      <c r="M442" s="20">
        <v>5630000</v>
      </c>
      <c r="N442" s="20">
        <v>1.37</v>
      </c>
      <c r="O442" s="22">
        <v>0.63300000000000001</v>
      </c>
      <c r="P442" s="20">
        <v>1850000</v>
      </c>
      <c r="Q442" s="20">
        <v>7990000</v>
      </c>
      <c r="R442" s="20">
        <f t="shared" si="176"/>
        <v>9840000</v>
      </c>
      <c r="S442" s="20">
        <v>656000</v>
      </c>
      <c r="T442" s="20">
        <v>4320000</v>
      </c>
      <c r="U442" s="20">
        <f t="shared" si="177"/>
        <v>4976000</v>
      </c>
      <c r="V442" s="9">
        <v>1.84</v>
      </c>
      <c r="W442" s="9">
        <v>0.161</v>
      </c>
      <c r="X442" s="9">
        <f t="shared" si="178"/>
        <v>0.35459459459459458</v>
      </c>
    </row>
    <row r="443" spans="1:24" x14ac:dyDescent="0.25">
      <c r="A443" t="s">
        <v>109</v>
      </c>
      <c r="B443" t="s">
        <v>110</v>
      </c>
      <c r="C443" s="268" t="s">
        <v>331</v>
      </c>
      <c r="D443" t="s">
        <v>330</v>
      </c>
      <c r="E443" t="s">
        <v>177</v>
      </c>
      <c r="F443" s="268">
        <v>38.76</v>
      </c>
      <c r="G443" s="268">
        <v>35.5</v>
      </c>
      <c r="H443" s="268">
        <v>35.5</v>
      </c>
      <c r="I443" s="268" t="s">
        <v>12</v>
      </c>
      <c r="J443" s="20">
        <v>18700</v>
      </c>
      <c r="K443" s="20">
        <v>9820000</v>
      </c>
      <c r="L443" s="20">
        <v>0</v>
      </c>
      <c r="M443" s="20">
        <v>6480000</v>
      </c>
      <c r="N443" s="20">
        <v>2</v>
      </c>
      <c r="O443" s="22">
        <v>0</v>
      </c>
      <c r="P443" s="20">
        <v>18700</v>
      </c>
      <c r="Q443" s="20">
        <v>9820000</v>
      </c>
      <c r="R443" s="20">
        <f t="shared" si="176"/>
        <v>9838700</v>
      </c>
      <c r="S443" s="20">
        <v>0</v>
      </c>
      <c r="T443" s="20">
        <v>4970000</v>
      </c>
      <c r="U443" s="20">
        <f t="shared" si="177"/>
        <v>4970000</v>
      </c>
      <c r="V443" s="9">
        <v>2</v>
      </c>
      <c r="W443" s="9">
        <v>0</v>
      </c>
      <c r="X443" s="9">
        <f t="shared" si="178"/>
        <v>0</v>
      </c>
    </row>
    <row r="444" spans="1:24" x14ac:dyDescent="0.25">
      <c r="A444" t="s">
        <v>109</v>
      </c>
      <c r="B444" t="s">
        <v>110</v>
      </c>
      <c r="C444" s="268" t="s">
        <v>329</v>
      </c>
      <c r="D444" t="s">
        <v>328</v>
      </c>
      <c r="E444" t="s">
        <v>177</v>
      </c>
      <c r="F444" s="268">
        <v>32.06</v>
      </c>
      <c r="G444" s="268">
        <v>1000</v>
      </c>
      <c r="H444" s="268" t="s">
        <v>12</v>
      </c>
      <c r="I444" s="268">
        <v>1000</v>
      </c>
      <c r="J444" s="20">
        <v>100000</v>
      </c>
      <c r="K444" s="20">
        <v>1860000</v>
      </c>
      <c r="L444" s="20">
        <v>123000</v>
      </c>
      <c r="M444" s="20">
        <v>597000</v>
      </c>
      <c r="N444" s="20">
        <v>0.89700000000000002</v>
      </c>
      <c r="O444" s="22">
        <v>1.1000000000000001</v>
      </c>
      <c r="P444" s="20">
        <v>100000</v>
      </c>
      <c r="Q444" s="20">
        <v>1860000</v>
      </c>
      <c r="R444" s="20">
        <f t="shared" si="176"/>
        <v>1960000</v>
      </c>
      <c r="S444" s="20">
        <v>94700</v>
      </c>
      <c r="T444" s="20">
        <v>458000</v>
      </c>
      <c r="U444" s="20">
        <f t="shared" si="177"/>
        <v>552700</v>
      </c>
      <c r="V444" s="9">
        <v>1.62</v>
      </c>
      <c r="W444" s="9">
        <v>0.376</v>
      </c>
      <c r="X444" s="9">
        <f t="shared" si="178"/>
        <v>0.94699999999999995</v>
      </c>
    </row>
    <row r="445" spans="1:24" x14ac:dyDescent="0.25">
      <c r="A445" t="s">
        <v>37</v>
      </c>
      <c r="B445" t="s">
        <v>38</v>
      </c>
      <c r="C445" s="268" t="s">
        <v>337</v>
      </c>
      <c r="D445" t="s">
        <v>336</v>
      </c>
      <c r="E445" t="s">
        <v>177</v>
      </c>
      <c r="F445" s="268">
        <v>40.840000000000003</v>
      </c>
      <c r="G445" s="268">
        <v>30.45</v>
      </c>
      <c r="H445" s="268" t="s">
        <v>12</v>
      </c>
      <c r="I445" s="268">
        <v>30.45</v>
      </c>
      <c r="J445" s="20">
        <v>0</v>
      </c>
      <c r="K445" s="20">
        <v>1440000</v>
      </c>
      <c r="L445" s="20">
        <v>427000</v>
      </c>
      <c r="M445" s="20">
        <v>8880000</v>
      </c>
      <c r="N445" s="20">
        <v>0</v>
      </c>
      <c r="O445" s="22">
        <v>2</v>
      </c>
      <c r="P445" s="20">
        <v>0</v>
      </c>
      <c r="Q445" s="20">
        <v>1440000</v>
      </c>
      <c r="R445" s="20">
        <f t="shared" si="176"/>
        <v>1440000</v>
      </c>
      <c r="S445" s="20">
        <v>80500</v>
      </c>
      <c r="T445" s="20">
        <v>1670000</v>
      </c>
      <c r="U445" s="20">
        <f t="shared" si="177"/>
        <v>1750500</v>
      </c>
      <c r="V445" s="9">
        <v>0</v>
      </c>
      <c r="W445" s="9">
        <v>2</v>
      </c>
      <c r="X445" s="9" t="e">
        <f t="shared" si="178"/>
        <v>#DIV/0!</v>
      </c>
    </row>
    <row r="446" spans="1:24" x14ac:dyDescent="0.25">
      <c r="A446" t="s">
        <v>37</v>
      </c>
      <c r="B446" t="s">
        <v>38</v>
      </c>
      <c r="C446" s="268" t="s">
        <v>335</v>
      </c>
      <c r="D446" t="s">
        <v>334</v>
      </c>
      <c r="E446" t="s">
        <v>177</v>
      </c>
      <c r="F446" s="268">
        <v>55.63</v>
      </c>
      <c r="G446" s="268">
        <v>45.01</v>
      </c>
      <c r="H446" s="268">
        <v>45.01</v>
      </c>
      <c r="I446" s="268">
        <v>45.01</v>
      </c>
      <c r="J446" s="20">
        <v>20600</v>
      </c>
      <c r="K446" s="20">
        <v>3900000</v>
      </c>
      <c r="L446" s="20">
        <v>670000</v>
      </c>
      <c r="M446" s="20">
        <v>17400000</v>
      </c>
      <c r="N446" s="20">
        <v>5.9700000000000003E-2</v>
      </c>
      <c r="O446" s="22">
        <v>1.94</v>
      </c>
      <c r="P446" s="20">
        <v>20600</v>
      </c>
      <c r="Q446" s="20">
        <v>3900000</v>
      </c>
      <c r="R446" s="20">
        <f t="shared" si="176"/>
        <v>3920600</v>
      </c>
      <c r="S446" s="20">
        <v>126000</v>
      </c>
      <c r="T446" s="20">
        <v>3280000</v>
      </c>
      <c r="U446" s="20">
        <f t="shared" si="177"/>
        <v>3406000</v>
      </c>
      <c r="V446" s="9">
        <v>0.28000000000000003</v>
      </c>
      <c r="W446" s="9">
        <v>1.72</v>
      </c>
      <c r="X446" s="9">
        <f t="shared" si="178"/>
        <v>6.116504854368932</v>
      </c>
    </row>
    <row r="447" spans="1:24" x14ac:dyDescent="0.25">
      <c r="A447" t="s">
        <v>252</v>
      </c>
      <c r="B447" t="s">
        <v>251</v>
      </c>
      <c r="C447" s="268" t="s">
        <v>321</v>
      </c>
      <c r="D447" t="s">
        <v>630</v>
      </c>
      <c r="E447" t="s">
        <v>177</v>
      </c>
      <c r="F447" s="268">
        <v>20</v>
      </c>
      <c r="G447" s="268">
        <v>23.7</v>
      </c>
      <c r="H447" s="268" t="s">
        <v>12</v>
      </c>
      <c r="I447" s="268">
        <v>23.7</v>
      </c>
      <c r="J447" s="20">
        <v>0</v>
      </c>
      <c r="K447" s="20">
        <v>273000</v>
      </c>
      <c r="L447" s="20">
        <v>115000</v>
      </c>
      <c r="M447" s="20">
        <v>5330000</v>
      </c>
      <c r="N447" s="20">
        <v>0</v>
      </c>
      <c r="O447" s="22">
        <v>2</v>
      </c>
      <c r="P447" s="20">
        <v>0</v>
      </c>
      <c r="Q447" s="20">
        <v>273000</v>
      </c>
      <c r="R447" s="20">
        <f t="shared" si="176"/>
        <v>273000</v>
      </c>
      <c r="S447" s="20">
        <v>489000</v>
      </c>
      <c r="T447" s="20">
        <v>22700000</v>
      </c>
      <c r="U447" s="20">
        <f t="shared" si="177"/>
        <v>23189000</v>
      </c>
      <c r="V447" s="9">
        <v>0</v>
      </c>
      <c r="W447" s="9">
        <v>2</v>
      </c>
      <c r="X447" s="9" t="e">
        <f t="shared" si="178"/>
        <v>#DIV/0!</v>
      </c>
    </row>
    <row r="448" spans="1:24" x14ac:dyDescent="0.25">
      <c r="A448" t="s">
        <v>118</v>
      </c>
      <c r="B448" t="s">
        <v>119</v>
      </c>
      <c r="C448" s="268" t="s">
        <v>325</v>
      </c>
      <c r="D448" t="s">
        <v>324</v>
      </c>
      <c r="E448" t="s">
        <v>177</v>
      </c>
      <c r="F448" s="268">
        <v>57.48</v>
      </c>
      <c r="G448" s="268">
        <v>33.97</v>
      </c>
      <c r="H448" s="268" t="s">
        <v>12</v>
      </c>
      <c r="I448" s="268">
        <v>33.97</v>
      </c>
      <c r="J448" s="20">
        <v>1850000</v>
      </c>
      <c r="K448" s="20">
        <v>6270000</v>
      </c>
      <c r="L448" s="20">
        <v>855000</v>
      </c>
      <c r="M448" s="20">
        <v>4900000</v>
      </c>
      <c r="N448" s="20">
        <v>1.37</v>
      </c>
      <c r="O448" s="22">
        <v>0.63300000000000001</v>
      </c>
      <c r="P448" s="20">
        <v>1850000</v>
      </c>
      <c r="Q448" s="20">
        <v>6270000</v>
      </c>
      <c r="R448" s="20">
        <f t="shared" si="176"/>
        <v>8120000</v>
      </c>
      <c r="S448" s="20">
        <v>648000</v>
      </c>
      <c r="T448" s="20">
        <v>3710000</v>
      </c>
      <c r="U448" s="20">
        <f t="shared" si="177"/>
        <v>4358000</v>
      </c>
      <c r="V448" s="9">
        <v>1.84</v>
      </c>
      <c r="W448" s="9">
        <v>0.161</v>
      </c>
      <c r="X448" s="9">
        <f t="shared" si="178"/>
        <v>0.35027027027027025</v>
      </c>
    </row>
    <row r="449" spans="1:24" x14ac:dyDescent="0.25">
      <c r="A449" t="s">
        <v>118</v>
      </c>
      <c r="B449" t="s">
        <v>119</v>
      </c>
      <c r="C449" s="268" t="s">
        <v>323</v>
      </c>
      <c r="D449" t="s">
        <v>322</v>
      </c>
      <c r="E449" t="s">
        <v>177</v>
      </c>
      <c r="F449" s="268">
        <v>38.76</v>
      </c>
      <c r="G449" s="268">
        <v>35.5</v>
      </c>
      <c r="H449" s="268">
        <v>35.5</v>
      </c>
      <c r="I449" s="268" t="s">
        <v>12</v>
      </c>
      <c r="J449" s="20">
        <v>18700</v>
      </c>
      <c r="K449" s="20">
        <v>8100000</v>
      </c>
      <c r="L449" s="20">
        <v>0</v>
      </c>
      <c r="M449" s="20">
        <v>5760000</v>
      </c>
      <c r="N449" s="20">
        <v>2</v>
      </c>
      <c r="O449" s="22">
        <v>0</v>
      </c>
      <c r="P449" s="20">
        <v>18700</v>
      </c>
      <c r="Q449" s="20">
        <v>8100000</v>
      </c>
      <c r="R449" s="20">
        <f t="shared" si="176"/>
        <v>8118700</v>
      </c>
      <c r="S449" s="20">
        <v>0</v>
      </c>
      <c r="T449" s="20">
        <v>4360000</v>
      </c>
      <c r="U449" s="20">
        <f t="shared" si="177"/>
        <v>4360000</v>
      </c>
      <c r="V449" s="9">
        <v>2</v>
      </c>
      <c r="W449" s="9">
        <v>0</v>
      </c>
      <c r="X449" s="9">
        <f t="shared" si="178"/>
        <v>0</v>
      </c>
    </row>
    <row r="450" spans="1:24" x14ac:dyDescent="0.25">
      <c r="A450" t="s">
        <v>118</v>
      </c>
      <c r="B450" t="s">
        <v>119</v>
      </c>
      <c r="C450" s="268" t="s">
        <v>321</v>
      </c>
      <c r="D450" t="s">
        <v>320</v>
      </c>
      <c r="E450" t="s">
        <v>177</v>
      </c>
      <c r="F450" s="268">
        <v>41.68</v>
      </c>
      <c r="G450" s="268">
        <v>33.97</v>
      </c>
      <c r="H450" s="268">
        <v>20.91</v>
      </c>
      <c r="I450" s="268">
        <v>33.97</v>
      </c>
      <c r="J450" s="20">
        <v>37100</v>
      </c>
      <c r="K450" s="20">
        <v>161000000</v>
      </c>
      <c r="L450" s="20">
        <v>3600000</v>
      </c>
      <c r="M450" s="20">
        <v>208000000</v>
      </c>
      <c r="N450" s="20">
        <v>2.0400000000000001E-2</v>
      </c>
      <c r="O450" s="22">
        <v>1.98</v>
      </c>
      <c r="P450" s="20">
        <v>37100</v>
      </c>
      <c r="Q450" s="20">
        <v>161000000</v>
      </c>
      <c r="R450" s="20">
        <f t="shared" si="176"/>
        <v>161037100</v>
      </c>
      <c r="S450" s="20">
        <v>2720000</v>
      </c>
      <c r="T450" s="20">
        <v>158000000</v>
      </c>
      <c r="U450" s="20">
        <f t="shared" si="177"/>
        <v>160720000</v>
      </c>
      <c r="V450" s="9">
        <v>0.104</v>
      </c>
      <c r="W450" s="9">
        <v>1.9</v>
      </c>
      <c r="X450" s="9">
        <f t="shared" si="178"/>
        <v>73.315363881401623</v>
      </c>
    </row>
    <row r="451" spans="1:24" x14ac:dyDescent="0.25">
      <c r="A451" t="s">
        <v>303</v>
      </c>
      <c r="B451" t="s">
        <v>302</v>
      </c>
      <c r="C451" s="268" t="s">
        <v>319</v>
      </c>
      <c r="D451" t="s">
        <v>327</v>
      </c>
      <c r="E451" t="s">
        <v>177</v>
      </c>
      <c r="F451" s="268">
        <v>64.62</v>
      </c>
      <c r="G451" s="268">
        <v>1000</v>
      </c>
      <c r="H451" s="268">
        <v>1000</v>
      </c>
      <c r="I451" s="268">
        <v>1000</v>
      </c>
      <c r="J451" s="20">
        <v>2650000</v>
      </c>
      <c r="K451" s="20">
        <v>30300000</v>
      </c>
      <c r="L451" s="20">
        <v>5420000</v>
      </c>
      <c r="M451" s="20">
        <v>45900000</v>
      </c>
      <c r="N451" s="20">
        <v>0.65800000000000003</v>
      </c>
      <c r="O451" s="22">
        <v>1.34</v>
      </c>
      <c r="P451" s="20">
        <v>2650000</v>
      </c>
      <c r="Q451" s="20">
        <v>30300000</v>
      </c>
      <c r="R451" s="20">
        <f t="shared" si="176"/>
        <v>32950000</v>
      </c>
      <c r="S451" s="20">
        <v>5460000</v>
      </c>
      <c r="T451" s="20">
        <v>46300000</v>
      </c>
      <c r="U451" s="20">
        <f t="shared" si="177"/>
        <v>51760000</v>
      </c>
      <c r="V451" s="9">
        <v>1.44</v>
      </c>
      <c r="W451" s="9">
        <v>0.55600000000000005</v>
      </c>
      <c r="X451" s="9">
        <f t="shared" si="178"/>
        <v>2.060377358490566</v>
      </c>
    </row>
    <row r="452" spans="1:24" x14ac:dyDescent="0.25">
      <c r="A452" t="s">
        <v>581</v>
      </c>
      <c r="B452" t="s">
        <v>582</v>
      </c>
      <c r="C452" s="268" t="s">
        <v>633</v>
      </c>
      <c r="D452" t="s">
        <v>475</v>
      </c>
      <c r="E452" t="s">
        <v>177</v>
      </c>
      <c r="F452" s="268">
        <v>43.15</v>
      </c>
      <c r="G452" s="268">
        <v>40</v>
      </c>
      <c r="H452" s="268">
        <v>40</v>
      </c>
      <c r="I452" s="268" t="s">
        <v>12</v>
      </c>
      <c r="J452" s="20">
        <v>557000</v>
      </c>
      <c r="K452" s="20">
        <v>13200000</v>
      </c>
      <c r="L452" s="20">
        <v>890000</v>
      </c>
      <c r="M452" s="20">
        <v>10400000</v>
      </c>
      <c r="N452" s="20">
        <v>0.77</v>
      </c>
      <c r="O452" s="22">
        <v>1.23</v>
      </c>
      <c r="P452" s="20">
        <v>557000</v>
      </c>
      <c r="Q452" s="20">
        <v>13200000</v>
      </c>
      <c r="R452" s="20">
        <f t="shared" si="176"/>
        <v>13757000</v>
      </c>
      <c r="S452" s="20">
        <v>145000</v>
      </c>
      <c r="T452" s="20">
        <v>1690000</v>
      </c>
      <c r="U452" s="20">
        <f t="shared" si="177"/>
        <v>1835000</v>
      </c>
      <c r="V452" s="9">
        <v>1.54</v>
      </c>
      <c r="W452" s="9">
        <v>0.46300000000000002</v>
      </c>
      <c r="X452" s="9">
        <f t="shared" si="178"/>
        <v>0.26032315978456017</v>
      </c>
    </row>
    <row r="453" spans="1:24" x14ac:dyDescent="0.25">
      <c r="A453" t="s">
        <v>581</v>
      </c>
      <c r="B453" t="s">
        <v>582</v>
      </c>
      <c r="C453" s="268" t="s">
        <v>634</v>
      </c>
      <c r="D453" t="s">
        <v>473</v>
      </c>
      <c r="E453" t="s">
        <v>177</v>
      </c>
      <c r="F453" s="268">
        <v>35.979999999999997</v>
      </c>
      <c r="G453" s="268">
        <v>30.83</v>
      </c>
      <c r="H453" s="268">
        <v>30.83</v>
      </c>
      <c r="I453" s="268" t="s">
        <v>12</v>
      </c>
      <c r="J453" s="20">
        <v>242000</v>
      </c>
      <c r="K453" s="20">
        <v>0</v>
      </c>
      <c r="L453" s="20">
        <v>182000</v>
      </c>
      <c r="M453" s="20">
        <v>1120</v>
      </c>
      <c r="N453" s="20">
        <v>1.1399999999999999</v>
      </c>
      <c r="O453" s="22">
        <v>0.85899999999999999</v>
      </c>
      <c r="P453" s="20">
        <v>242000</v>
      </c>
      <c r="Q453" s="20">
        <v>0</v>
      </c>
      <c r="R453" s="20">
        <f t="shared" si="176"/>
        <v>242000</v>
      </c>
      <c r="S453" s="20">
        <v>29500</v>
      </c>
      <c r="T453" s="20">
        <v>182</v>
      </c>
      <c r="U453" s="20">
        <f t="shared" si="177"/>
        <v>29682</v>
      </c>
      <c r="V453" s="9">
        <v>1.75</v>
      </c>
      <c r="W453" s="9">
        <v>0.249</v>
      </c>
      <c r="X453" s="9">
        <f t="shared" si="178"/>
        <v>0.12190082644628099</v>
      </c>
    </row>
    <row r="454" spans="1:24" x14ac:dyDescent="0.25">
      <c r="A454" t="s">
        <v>581</v>
      </c>
      <c r="B454" t="s">
        <v>582</v>
      </c>
      <c r="C454" s="268" t="s">
        <v>635</v>
      </c>
      <c r="D454" t="s">
        <v>469</v>
      </c>
      <c r="E454" t="s">
        <v>177</v>
      </c>
      <c r="F454" s="268">
        <v>46.57</v>
      </c>
      <c r="G454" s="268">
        <v>49.78</v>
      </c>
      <c r="H454" s="268">
        <v>49.78</v>
      </c>
      <c r="I454" s="268" t="s">
        <v>12</v>
      </c>
      <c r="J454" s="20">
        <v>15300</v>
      </c>
      <c r="K454" s="20">
        <v>789000</v>
      </c>
      <c r="L454" s="20">
        <v>3990</v>
      </c>
      <c r="M454" s="20">
        <v>1530000</v>
      </c>
      <c r="N454" s="20">
        <v>1.59</v>
      </c>
      <c r="O454" s="22">
        <v>0.41399999999999998</v>
      </c>
      <c r="P454" s="20">
        <v>15300</v>
      </c>
      <c r="Q454" s="20">
        <v>789000</v>
      </c>
      <c r="R454" s="20">
        <f t="shared" si="176"/>
        <v>804300</v>
      </c>
      <c r="S454" s="20">
        <v>648</v>
      </c>
      <c r="T454" s="20">
        <v>248000</v>
      </c>
      <c r="U454" s="20">
        <f t="shared" si="177"/>
        <v>248648</v>
      </c>
      <c r="V454" s="9">
        <v>1.91</v>
      </c>
      <c r="W454" s="9">
        <v>9.3700000000000006E-2</v>
      </c>
      <c r="X454" s="9">
        <f t="shared" si="178"/>
        <v>4.2352941176470586E-2</v>
      </c>
    </row>
    <row r="455" spans="1:24" x14ac:dyDescent="0.25">
      <c r="A455" t="s">
        <v>105</v>
      </c>
      <c r="B455" t="s">
        <v>106</v>
      </c>
      <c r="C455" s="268" t="s">
        <v>319</v>
      </c>
      <c r="D455" t="s">
        <v>326</v>
      </c>
      <c r="E455" t="s">
        <v>177</v>
      </c>
      <c r="F455" s="268">
        <v>64.62</v>
      </c>
      <c r="G455" s="268">
        <v>1000</v>
      </c>
      <c r="H455" s="268">
        <v>1000</v>
      </c>
      <c r="I455" s="268">
        <v>1000</v>
      </c>
      <c r="J455" s="20">
        <v>2650000</v>
      </c>
      <c r="K455" s="20">
        <v>30300000</v>
      </c>
      <c r="L455" s="20">
        <v>5420000</v>
      </c>
      <c r="M455" s="20">
        <v>45900000</v>
      </c>
      <c r="N455" s="20">
        <v>0.65800000000000003</v>
      </c>
      <c r="O455" s="22">
        <v>1.34</v>
      </c>
      <c r="P455" s="20">
        <v>2650000</v>
      </c>
      <c r="Q455" s="20">
        <v>30300000</v>
      </c>
      <c r="R455" s="20">
        <f t="shared" si="176"/>
        <v>32950000</v>
      </c>
      <c r="S455" s="20">
        <v>1390000000</v>
      </c>
      <c r="T455" s="20">
        <v>11700000000</v>
      </c>
      <c r="U455" s="20">
        <f t="shared" si="177"/>
        <v>13090000000</v>
      </c>
      <c r="V455" s="9">
        <v>1.44</v>
      </c>
      <c r="W455" s="9">
        <v>0.55600000000000005</v>
      </c>
      <c r="X455" s="9">
        <f t="shared" si="178"/>
        <v>524.52830188679241</v>
      </c>
    </row>
    <row r="456" spans="1:24" x14ac:dyDescent="0.25">
      <c r="A456" t="s">
        <v>105</v>
      </c>
      <c r="B456" t="s">
        <v>106</v>
      </c>
      <c r="C456" s="268" t="s">
        <v>90</v>
      </c>
      <c r="D456" t="s">
        <v>91</v>
      </c>
      <c r="E456" t="s">
        <v>177</v>
      </c>
      <c r="F456" s="268">
        <v>42.92</v>
      </c>
      <c r="G456" s="268">
        <v>87.61</v>
      </c>
      <c r="H456" s="268">
        <v>67.680000000000007</v>
      </c>
      <c r="I456" s="268">
        <v>87.61</v>
      </c>
      <c r="J456" s="20">
        <v>164000</v>
      </c>
      <c r="K456" s="20">
        <v>7080000</v>
      </c>
      <c r="L456" s="20">
        <v>593000</v>
      </c>
      <c r="M456" s="20">
        <v>14000000</v>
      </c>
      <c r="N456" s="20">
        <v>0.433</v>
      </c>
      <c r="O456" s="22">
        <v>1.57</v>
      </c>
      <c r="P456" s="20">
        <v>164000</v>
      </c>
      <c r="Q456" s="20">
        <v>7080000</v>
      </c>
      <c r="R456" s="20">
        <f t="shared" si="176"/>
        <v>7244000</v>
      </c>
      <c r="S456" s="20">
        <v>152000000</v>
      </c>
      <c r="T456" s="20">
        <v>3570000000</v>
      </c>
      <c r="U456" s="20">
        <f t="shared" si="177"/>
        <v>3722000000</v>
      </c>
      <c r="V456" s="9">
        <v>1.19</v>
      </c>
      <c r="W456" s="9">
        <v>0.81</v>
      </c>
      <c r="X456" s="9">
        <f t="shared" si="178"/>
        <v>926.82926829268297</v>
      </c>
    </row>
    <row r="457" spans="1:24" x14ac:dyDescent="0.25">
      <c r="A457" t="s">
        <v>249</v>
      </c>
      <c r="B457" t="s">
        <v>248</v>
      </c>
      <c r="C457" s="268" t="s">
        <v>319</v>
      </c>
      <c r="D457" t="s">
        <v>318</v>
      </c>
      <c r="E457" t="s">
        <v>177</v>
      </c>
      <c r="F457" s="268">
        <v>64.62</v>
      </c>
      <c r="G457" s="268">
        <v>1000</v>
      </c>
      <c r="H457" s="268">
        <v>1000</v>
      </c>
      <c r="I457" s="268">
        <v>1000</v>
      </c>
      <c r="J457" s="20">
        <v>2650000</v>
      </c>
      <c r="K457" s="20">
        <v>30300000</v>
      </c>
      <c r="L457" s="20">
        <v>5420000</v>
      </c>
      <c r="M457" s="20">
        <v>45900000</v>
      </c>
      <c r="N457" s="20">
        <v>0.65800000000000003</v>
      </c>
      <c r="O457" s="22">
        <v>1.34</v>
      </c>
      <c r="P457" s="20">
        <v>2650000</v>
      </c>
      <c r="Q457" s="20">
        <v>30300000</v>
      </c>
      <c r="R457" s="20">
        <f t="shared" si="176"/>
        <v>32950000</v>
      </c>
      <c r="S457" s="20">
        <v>8020000</v>
      </c>
      <c r="T457" s="20">
        <v>67900000</v>
      </c>
      <c r="U457" s="20">
        <f t="shared" si="177"/>
        <v>75920000</v>
      </c>
      <c r="V457" s="9">
        <v>1.44</v>
      </c>
      <c r="W457" s="9">
        <v>0.55600000000000005</v>
      </c>
      <c r="X457" s="9">
        <f t="shared" si="178"/>
        <v>3.0264150943396229</v>
      </c>
    </row>
    <row r="458" spans="1:24" x14ac:dyDescent="0.25">
      <c r="A458" t="s">
        <v>249</v>
      </c>
      <c r="B458" t="s">
        <v>248</v>
      </c>
      <c r="C458" s="268" t="s">
        <v>90</v>
      </c>
      <c r="D458" t="s">
        <v>91</v>
      </c>
      <c r="E458" t="s">
        <v>177</v>
      </c>
      <c r="F458" s="268">
        <v>42.92</v>
      </c>
      <c r="G458" s="268">
        <v>87.61</v>
      </c>
      <c r="H458" s="268">
        <v>67.680000000000007</v>
      </c>
      <c r="I458" s="268">
        <v>87.61</v>
      </c>
      <c r="J458" s="20">
        <v>164000</v>
      </c>
      <c r="K458" s="20">
        <v>7080000</v>
      </c>
      <c r="L458" s="20">
        <v>593000</v>
      </c>
      <c r="M458" s="20">
        <v>14000000</v>
      </c>
      <c r="N458" s="20">
        <v>0.433</v>
      </c>
      <c r="O458" s="22">
        <v>1.57</v>
      </c>
      <c r="P458" s="20">
        <v>164000</v>
      </c>
      <c r="Q458" s="20">
        <v>7080000</v>
      </c>
      <c r="R458" s="20">
        <f t="shared" si="176"/>
        <v>7244000</v>
      </c>
      <c r="S458" s="20">
        <v>878000</v>
      </c>
      <c r="T458" s="20">
        <v>20700000</v>
      </c>
      <c r="U458" s="20">
        <f t="shared" si="177"/>
        <v>21578000</v>
      </c>
      <c r="V458" s="9">
        <v>1.19</v>
      </c>
      <c r="W458" s="9">
        <v>0.81</v>
      </c>
      <c r="X458" s="9">
        <f t="shared" si="178"/>
        <v>5.3536585365853657</v>
      </c>
    </row>
    <row r="459" spans="1:24" x14ac:dyDescent="0.25">
      <c r="A459" t="s">
        <v>315</v>
      </c>
      <c r="B459" t="s">
        <v>314</v>
      </c>
      <c r="C459" s="268" t="s">
        <v>313</v>
      </c>
      <c r="D459" t="s">
        <v>312</v>
      </c>
      <c r="E459" t="s">
        <v>177</v>
      </c>
      <c r="F459" s="268">
        <v>29.37</v>
      </c>
      <c r="G459" s="268">
        <v>79.010000000000005</v>
      </c>
      <c r="H459" s="268" t="s">
        <v>12</v>
      </c>
      <c r="I459" s="268">
        <v>79.010000000000005</v>
      </c>
      <c r="J459" s="20">
        <v>3620</v>
      </c>
      <c r="K459" s="20">
        <v>32900</v>
      </c>
      <c r="L459" s="20">
        <v>6670</v>
      </c>
      <c r="M459" s="20">
        <v>47800</v>
      </c>
      <c r="N459" s="20">
        <v>0.70399999999999996</v>
      </c>
      <c r="O459" s="22">
        <v>1.3</v>
      </c>
      <c r="P459" s="20">
        <v>3620</v>
      </c>
      <c r="Q459" s="20">
        <v>32900</v>
      </c>
      <c r="R459" s="20">
        <f t="shared" si="176"/>
        <v>36520</v>
      </c>
      <c r="S459" s="20">
        <v>4770</v>
      </c>
      <c r="T459" s="20">
        <v>34200</v>
      </c>
      <c r="U459" s="20">
        <f t="shared" si="177"/>
        <v>38970</v>
      </c>
      <c r="V459" s="9">
        <v>1.48</v>
      </c>
      <c r="W459" s="9">
        <v>0.51500000000000001</v>
      </c>
      <c r="X459" s="9">
        <f t="shared" si="178"/>
        <v>1.3176795580110496</v>
      </c>
    </row>
    <row r="460" spans="1:24" x14ac:dyDescent="0.25">
      <c r="A460" t="s">
        <v>272</v>
      </c>
      <c r="B460" t="s">
        <v>271</v>
      </c>
      <c r="C460" s="268" t="s">
        <v>313</v>
      </c>
      <c r="D460" t="s">
        <v>312</v>
      </c>
      <c r="E460" t="s">
        <v>177</v>
      </c>
      <c r="F460" s="268">
        <v>29.37</v>
      </c>
      <c r="G460" s="268">
        <v>79.010000000000005</v>
      </c>
      <c r="H460" s="268" t="s">
        <v>12</v>
      </c>
      <c r="I460" s="268">
        <v>79.010000000000005</v>
      </c>
      <c r="J460" s="20">
        <v>3620</v>
      </c>
      <c r="K460" s="20">
        <v>32900</v>
      </c>
      <c r="L460" s="20">
        <v>6670</v>
      </c>
      <c r="M460" s="20">
        <v>47800</v>
      </c>
      <c r="N460" s="20">
        <v>0.70399999999999996</v>
      </c>
      <c r="O460" s="22">
        <v>1.3</v>
      </c>
      <c r="P460" s="20">
        <v>3620</v>
      </c>
      <c r="Q460" s="20">
        <v>32900</v>
      </c>
      <c r="R460" s="20">
        <f t="shared" si="176"/>
        <v>36520</v>
      </c>
      <c r="S460" s="20">
        <v>47300</v>
      </c>
      <c r="T460" s="20">
        <v>340000</v>
      </c>
      <c r="U460" s="20">
        <f t="shared" si="177"/>
        <v>387300</v>
      </c>
      <c r="V460" s="9">
        <v>1.48</v>
      </c>
      <c r="W460" s="9">
        <v>0.51500000000000001</v>
      </c>
      <c r="X460" s="9">
        <f t="shared" si="178"/>
        <v>13.066298342541437</v>
      </c>
    </row>
    <row r="461" spans="1:24" x14ac:dyDescent="0.25">
      <c r="A461" t="s">
        <v>50</v>
      </c>
      <c r="B461" t="s">
        <v>51</v>
      </c>
      <c r="C461" s="268" t="s">
        <v>317</v>
      </c>
      <c r="D461" t="s">
        <v>316</v>
      </c>
      <c r="E461" t="s">
        <v>177</v>
      </c>
      <c r="F461" s="268">
        <v>49.23</v>
      </c>
      <c r="G461" s="268">
        <v>34.76</v>
      </c>
      <c r="H461" s="268" t="s">
        <v>12</v>
      </c>
      <c r="I461" s="268">
        <v>34.76</v>
      </c>
      <c r="J461" s="20">
        <v>13200</v>
      </c>
      <c r="K461" s="20">
        <v>44000000</v>
      </c>
      <c r="L461" s="20">
        <v>6160</v>
      </c>
      <c r="M461" s="20">
        <v>22900000</v>
      </c>
      <c r="N461" s="20">
        <v>1.36</v>
      </c>
      <c r="O461" s="22">
        <v>0.63600000000000001</v>
      </c>
      <c r="P461" s="20">
        <v>13200</v>
      </c>
      <c r="Q461" s="20">
        <v>44000000</v>
      </c>
      <c r="R461" s="20">
        <f t="shared" si="176"/>
        <v>44013200</v>
      </c>
      <c r="S461" s="20">
        <v>12100</v>
      </c>
      <c r="T461" s="20">
        <v>45000000</v>
      </c>
      <c r="U461" s="20">
        <f t="shared" si="177"/>
        <v>45012100</v>
      </c>
      <c r="V461" s="9">
        <v>1.84</v>
      </c>
      <c r="W461" s="9">
        <v>0.16200000000000001</v>
      </c>
      <c r="X461" s="9">
        <f t="shared" si="178"/>
        <v>0.91666666666666663</v>
      </c>
    </row>
    <row r="462" spans="1:24" x14ac:dyDescent="0.25">
      <c r="A462" t="s">
        <v>573</v>
      </c>
      <c r="B462" t="s">
        <v>574</v>
      </c>
      <c r="C462" s="268" t="s">
        <v>636</v>
      </c>
      <c r="D462" t="s">
        <v>637</v>
      </c>
      <c r="E462" t="s">
        <v>177</v>
      </c>
      <c r="F462" s="268">
        <v>56.13</v>
      </c>
      <c r="G462" s="268">
        <v>55.91</v>
      </c>
      <c r="H462" s="268" t="s">
        <v>12</v>
      </c>
      <c r="I462" s="268">
        <v>55.91</v>
      </c>
      <c r="J462" s="20">
        <v>54700</v>
      </c>
      <c r="K462" s="20">
        <v>0</v>
      </c>
      <c r="L462" s="20">
        <v>137000</v>
      </c>
      <c r="M462" s="20">
        <v>0</v>
      </c>
      <c r="N462" s="20">
        <v>0.57099999999999995</v>
      </c>
      <c r="O462" s="22">
        <v>1.43</v>
      </c>
      <c r="P462" s="20">
        <v>54700</v>
      </c>
      <c r="Q462" s="20">
        <v>0</v>
      </c>
      <c r="R462" s="20">
        <f t="shared" si="176"/>
        <v>54700</v>
      </c>
      <c r="S462" s="20">
        <v>29600</v>
      </c>
      <c r="T462" s="20">
        <v>0</v>
      </c>
      <c r="U462" s="20">
        <f t="shared" si="177"/>
        <v>29600</v>
      </c>
      <c r="V462" s="9">
        <v>1.36</v>
      </c>
      <c r="W462" s="9">
        <v>0.64100000000000001</v>
      </c>
      <c r="X462" s="9">
        <f t="shared" si="178"/>
        <v>0.5411334552102377</v>
      </c>
    </row>
    <row r="463" spans="1:24" x14ac:dyDescent="0.25">
      <c r="A463"/>
      <c r="B463"/>
      <c r="C463" s="268"/>
      <c r="D463" s="12" t="s">
        <v>546</v>
      </c>
      <c r="E463" s="12" t="s">
        <v>177</v>
      </c>
      <c r="F463" s="268"/>
      <c r="G463" s="268"/>
      <c r="H463" s="268"/>
      <c r="I463" s="268"/>
      <c r="J463" s="20"/>
      <c r="K463" s="20"/>
      <c r="L463" s="20"/>
      <c r="M463" s="20"/>
      <c r="N463" s="20"/>
      <c r="O463" s="22"/>
      <c r="P463" s="39">
        <f t="shared" ref="P463:U463" si="182">SUM(P439:P462)</f>
        <v>13106070</v>
      </c>
      <c r="Q463" s="39">
        <f t="shared" si="182"/>
        <v>377880800</v>
      </c>
      <c r="R463" s="39">
        <f t="shared" si="182"/>
        <v>390986870</v>
      </c>
      <c r="S463" s="39">
        <f t="shared" si="182"/>
        <v>1567576088</v>
      </c>
      <c r="T463" s="39">
        <f t="shared" si="182"/>
        <v>16052200382</v>
      </c>
      <c r="U463" s="39">
        <f t="shared" si="182"/>
        <v>17619776470</v>
      </c>
      <c r="V463" s="9"/>
      <c r="W463" s="9"/>
      <c r="X463" s="9"/>
    </row>
    <row r="464" spans="1:24" x14ac:dyDescent="0.25">
      <c r="A464" s="143" t="s">
        <v>7</v>
      </c>
      <c r="B464" s="143" t="s">
        <v>8</v>
      </c>
      <c r="C464" s="144" t="s">
        <v>34</v>
      </c>
      <c r="D464" s="143" t="s">
        <v>35</v>
      </c>
      <c r="E464" s="143" t="s">
        <v>36</v>
      </c>
      <c r="F464" s="144">
        <v>17.27</v>
      </c>
      <c r="G464" s="144">
        <v>1000</v>
      </c>
      <c r="H464" s="144" t="s">
        <v>12</v>
      </c>
      <c r="I464" s="144">
        <v>1000</v>
      </c>
      <c r="J464" s="145">
        <v>0</v>
      </c>
      <c r="K464" s="145">
        <v>16400000</v>
      </c>
      <c r="L464" s="145">
        <v>348000</v>
      </c>
      <c r="M464" s="145">
        <v>107000000</v>
      </c>
      <c r="N464" s="145">
        <v>0</v>
      </c>
      <c r="O464" s="146">
        <v>2</v>
      </c>
      <c r="P464" s="145">
        <v>0</v>
      </c>
      <c r="Q464" s="145">
        <v>16400000</v>
      </c>
      <c r="R464" s="145">
        <f t="shared" si="176"/>
        <v>16400000</v>
      </c>
      <c r="S464" s="145">
        <v>629000</v>
      </c>
      <c r="T464" s="145">
        <v>193000000</v>
      </c>
      <c r="U464" s="145">
        <f t="shared" si="177"/>
        <v>193629000</v>
      </c>
      <c r="V464" s="147">
        <v>0</v>
      </c>
      <c r="W464" s="147">
        <v>2</v>
      </c>
      <c r="X464" s="9" t="e">
        <f t="shared" si="178"/>
        <v>#DIV/0!</v>
      </c>
    </row>
    <row r="465" spans="1:24" x14ac:dyDescent="0.25">
      <c r="A465" t="s">
        <v>37</v>
      </c>
      <c r="B465" t="s">
        <v>38</v>
      </c>
      <c r="C465" s="268" t="s">
        <v>48</v>
      </c>
      <c r="D465" t="s">
        <v>49</v>
      </c>
      <c r="E465" t="s">
        <v>36</v>
      </c>
      <c r="F465" s="268">
        <v>17.27</v>
      </c>
      <c r="G465" s="268">
        <v>1000</v>
      </c>
      <c r="H465" s="268" t="s">
        <v>12</v>
      </c>
      <c r="I465" s="268">
        <v>1000</v>
      </c>
      <c r="J465" s="20">
        <v>0</v>
      </c>
      <c r="K465" s="20">
        <v>2910000</v>
      </c>
      <c r="L465" s="20">
        <v>176000</v>
      </c>
      <c r="M465" s="20">
        <v>11500000</v>
      </c>
      <c r="N465" s="20">
        <v>0</v>
      </c>
      <c r="O465" s="22">
        <v>2</v>
      </c>
      <c r="P465" s="20">
        <v>0</v>
      </c>
      <c r="Q465" s="20">
        <v>2910000</v>
      </c>
      <c r="R465" s="20">
        <f t="shared" si="176"/>
        <v>2910000</v>
      </c>
      <c r="S465" s="20">
        <v>33100</v>
      </c>
      <c r="T465" s="20">
        <v>2170000</v>
      </c>
      <c r="U465" s="20">
        <f t="shared" si="177"/>
        <v>2203100</v>
      </c>
      <c r="V465" s="9">
        <v>0</v>
      </c>
      <c r="W465" s="9">
        <v>2</v>
      </c>
      <c r="X465" s="9" t="e">
        <f t="shared" si="178"/>
        <v>#DIV/0!</v>
      </c>
    </row>
    <row r="466" spans="1:24" x14ac:dyDescent="0.25">
      <c r="A466" t="s">
        <v>252</v>
      </c>
      <c r="B466" t="s">
        <v>251</v>
      </c>
      <c r="C466" s="268" t="s">
        <v>311</v>
      </c>
      <c r="D466" t="s">
        <v>35</v>
      </c>
      <c r="E466" t="s">
        <v>36</v>
      </c>
      <c r="F466" s="268">
        <v>17.27</v>
      </c>
      <c r="G466" s="268">
        <v>1000</v>
      </c>
      <c r="H466" s="268" t="s">
        <v>12</v>
      </c>
      <c r="I466" s="268">
        <v>1000</v>
      </c>
      <c r="J466" s="20">
        <v>0</v>
      </c>
      <c r="K466" s="20">
        <v>16400000</v>
      </c>
      <c r="L466" s="20">
        <v>348000</v>
      </c>
      <c r="M466" s="20">
        <v>107000000</v>
      </c>
      <c r="N466" s="20">
        <v>0</v>
      </c>
      <c r="O466" s="22">
        <v>2</v>
      </c>
      <c r="P466" s="20">
        <v>0</v>
      </c>
      <c r="Q466" s="20">
        <v>16400000</v>
      </c>
      <c r="R466" s="20">
        <f t="shared" si="176"/>
        <v>16400000</v>
      </c>
      <c r="S466" s="20">
        <v>1480000</v>
      </c>
      <c r="T466" s="20">
        <v>455000000</v>
      </c>
      <c r="U466" s="20">
        <f t="shared" si="177"/>
        <v>456480000</v>
      </c>
      <c r="V466" s="9">
        <v>0</v>
      </c>
      <c r="W466" s="9">
        <v>2</v>
      </c>
      <c r="X466" s="9" t="e">
        <f t="shared" si="178"/>
        <v>#DIV/0!</v>
      </c>
    </row>
    <row r="467" spans="1:24" x14ac:dyDescent="0.25">
      <c r="A467"/>
      <c r="B467"/>
      <c r="C467" s="268"/>
      <c r="D467" s="12" t="s">
        <v>545</v>
      </c>
      <c r="E467" s="12" t="s">
        <v>36</v>
      </c>
      <c r="F467" s="268"/>
      <c r="G467" s="268"/>
      <c r="H467" s="268"/>
      <c r="I467" s="268"/>
      <c r="J467" s="20"/>
      <c r="K467" s="20"/>
      <c r="L467" s="20"/>
      <c r="M467" s="20"/>
      <c r="N467" s="20"/>
      <c r="O467" s="22"/>
      <c r="P467" s="39">
        <f t="shared" ref="P467:U467" si="183">SUM(P464:P466)</f>
        <v>0</v>
      </c>
      <c r="Q467" s="39">
        <f t="shared" si="183"/>
        <v>35710000</v>
      </c>
      <c r="R467" s="39">
        <f t="shared" si="183"/>
        <v>35710000</v>
      </c>
      <c r="S467" s="39">
        <f t="shared" si="183"/>
        <v>2142100</v>
      </c>
      <c r="T467" s="39">
        <f t="shared" si="183"/>
        <v>650170000</v>
      </c>
      <c r="U467" s="39">
        <f t="shared" si="183"/>
        <v>652312100</v>
      </c>
      <c r="V467" s="9"/>
      <c r="W467" s="9"/>
      <c r="X467" s="9"/>
    </row>
    <row r="468" spans="1:24" x14ac:dyDescent="0.25">
      <c r="A468" s="143" t="s">
        <v>7</v>
      </c>
      <c r="B468" s="143" t="s">
        <v>8</v>
      </c>
      <c r="C468" s="144" t="s">
        <v>19</v>
      </c>
      <c r="D468" s="143" t="s">
        <v>20</v>
      </c>
      <c r="E468" s="143" t="s">
        <v>21</v>
      </c>
      <c r="F468" s="144">
        <v>60.86</v>
      </c>
      <c r="G468" s="144">
        <v>1000</v>
      </c>
      <c r="H468" s="144">
        <v>1000</v>
      </c>
      <c r="I468" s="144">
        <v>1000</v>
      </c>
      <c r="J468" s="145">
        <v>10600000</v>
      </c>
      <c r="K468" s="145">
        <v>22900000</v>
      </c>
      <c r="L468" s="145">
        <v>104000000</v>
      </c>
      <c r="M468" s="145">
        <v>18800000</v>
      </c>
      <c r="N468" s="145">
        <v>0.185</v>
      </c>
      <c r="O468" s="146">
        <v>1.82</v>
      </c>
      <c r="P468" s="145">
        <v>10600000</v>
      </c>
      <c r="Q468" s="145">
        <v>22900000</v>
      </c>
      <c r="R468" s="145">
        <f t="shared" si="176"/>
        <v>33500000</v>
      </c>
      <c r="S468" s="145">
        <v>187000000</v>
      </c>
      <c r="T468" s="145">
        <v>34000000</v>
      </c>
      <c r="U468" s="145">
        <f t="shared" si="177"/>
        <v>221000000</v>
      </c>
      <c r="V468" s="147">
        <v>0.70199999999999996</v>
      </c>
      <c r="W468" s="147">
        <v>1.3</v>
      </c>
      <c r="X468" s="9">
        <f t="shared" si="178"/>
        <v>17.641509433962263</v>
      </c>
    </row>
    <row r="469" spans="1:24" x14ac:dyDescent="0.25">
      <c r="A469" t="s">
        <v>109</v>
      </c>
      <c r="B469" t="s">
        <v>110</v>
      </c>
      <c r="C469" s="268" t="s">
        <v>310</v>
      </c>
      <c r="D469" t="s">
        <v>123</v>
      </c>
      <c r="E469" t="s">
        <v>21</v>
      </c>
      <c r="F469" s="268">
        <v>28.17</v>
      </c>
      <c r="G469" s="268">
        <v>1000</v>
      </c>
      <c r="H469" s="268" t="s">
        <v>12</v>
      </c>
      <c r="I469" s="268">
        <v>1000</v>
      </c>
      <c r="J469" s="20">
        <v>45600</v>
      </c>
      <c r="K469" s="20">
        <v>0</v>
      </c>
      <c r="L469" s="20">
        <v>168000</v>
      </c>
      <c r="M469" s="20">
        <v>0</v>
      </c>
      <c r="N469" s="20">
        <v>0.42699999999999999</v>
      </c>
      <c r="O469" s="22">
        <v>1.57</v>
      </c>
      <c r="P469" s="20">
        <v>45600</v>
      </c>
      <c r="Q469" s="20">
        <v>0</v>
      </c>
      <c r="R469" s="20">
        <f t="shared" si="176"/>
        <v>45600</v>
      </c>
      <c r="S469" s="20">
        <v>129000</v>
      </c>
      <c r="T469" s="20">
        <v>0</v>
      </c>
      <c r="U469" s="20">
        <f t="shared" si="177"/>
        <v>129000</v>
      </c>
      <c r="V469" s="9">
        <v>1.18</v>
      </c>
      <c r="W469" s="9">
        <v>0.82</v>
      </c>
      <c r="X469" s="9">
        <f t="shared" si="178"/>
        <v>2.8289473684210527</v>
      </c>
    </row>
    <row r="470" spans="1:24" x14ac:dyDescent="0.25">
      <c r="A470" t="s">
        <v>37</v>
      </c>
      <c r="B470" t="s">
        <v>38</v>
      </c>
      <c r="C470" s="268" t="s">
        <v>40</v>
      </c>
      <c r="D470" t="s">
        <v>41</v>
      </c>
      <c r="E470" t="s">
        <v>21</v>
      </c>
      <c r="F470" s="268">
        <v>60.86</v>
      </c>
      <c r="G470" s="268">
        <v>1000</v>
      </c>
      <c r="H470" s="268">
        <v>1000</v>
      </c>
      <c r="I470" s="268">
        <v>1000</v>
      </c>
      <c r="J470" s="20">
        <v>754000</v>
      </c>
      <c r="K470" s="20">
        <v>4590000</v>
      </c>
      <c r="L470" s="20">
        <v>8350000</v>
      </c>
      <c r="M470" s="20">
        <v>3790000</v>
      </c>
      <c r="N470" s="20">
        <v>0.16600000000000001</v>
      </c>
      <c r="O470" s="22">
        <v>1.83</v>
      </c>
      <c r="P470" s="20">
        <v>754000</v>
      </c>
      <c r="Q470" s="20">
        <v>4590000</v>
      </c>
      <c r="R470" s="20">
        <f t="shared" si="176"/>
        <v>5344000</v>
      </c>
      <c r="S470" s="20">
        <v>1580000</v>
      </c>
      <c r="T470" s="20">
        <v>715000</v>
      </c>
      <c r="U470" s="20">
        <f t="shared" si="177"/>
        <v>2295000</v>
      </c>
      <c r="V470" s="9">
        <v>0.64700000000000002</v>
      </c>
      <c r="W470" s="9">
        <v>1.35</v>
      </c>
      <c r="X470" s="9">
        <f t="shared" si="178"/>
        <v>2.0954907161803713</v>
      </c>
    </row>
    <row r="471" spans="1:24" x14ac:dyDescent="0.25">
      <c r="A471" t="s">
        <v>252</v>
      </c>
      <c r="B471" t="s">
        <v>251</v>
      </c>
      <c r="C471" s="268" t="s">
        <v>250</v>
      </c>
      <c r="D471" t="s">
        <v>20</v>
      </c>
      <c r="E471" t="s">
        <v>21</v>
      </c>
      <c r="F471" s="268">
        <v>60.86</v>
      </c>
      <c r="G471" s="268">
        <v>1000</v>
      </c>
      <c r="H471" s="268">
        <v>1000</v>
      </c>
      <c r="I471" s="268">
        <v>1000</v>
      </c>
      <c r="J471" s="20">
        <v>10600000</v>
      </c>
      <c r="K471" s="20">
        <v>23300000</v>
      </c>
      <c r="L471" s="20">
        <v>104000000</v>
      </c>
      <c r="M471" s="20">
        <v>18900000</v>
      </c>
      <c r="N471" s="20">
        <v>0.185</v>
      </c>
      <c r="O471" s="22">
        <v>1.82</v>
      </c>
      <c r="P471" s="20">
        <v>10600000</v>
      </c>
      <c r="Q471" s="20">
        <v>23300000</v>
      </c>
      <c r="R471" s="20">
        <f t="shared" si="176"/>
        <v>33900000</v>
      </c>
      <c r="S471" s="20">
        <v>442000000</v>
      </c>
      <c r="T471" s="20">
        <v>80700000</v>
      </c>
      <c r="U471" s="20">
        <f t="shared" si="177"/>
        <v>522700000</v>
      </c>
      <c r="V471" s="9">
        <v>0.70199999999999996</v>
      </c>
      <c r="W471" s="9">
        <v>1.3</v>
      </c>
      <c r="X471" s="9">
        <f t="shared" si="178"/>
        <v>41.698113207547166</v>
      </c>
    </row>
    <row r="472" spans="1:24" x14ac:dyDescent="0.25">
      <c r="A472" t="s">
        <v>118</v>
      </c>
      <c r="B472" t="s">
        <v>119</v>
      </c>
      <c r="C472" s="268" t="s">
        <v>122</v>
      </c>
      <c r="D472" t="s">
        <v>123</v>
      </c>
      <c r="E472" t="s">
        <v>21</v>
      </c>
      <c r="F472" s="268">
        <v>21.79</v>
      </c>
      <c r="G472" s="268">
        <v>1000</v>
      </c>
      <c r="H472" s="268" t="s">
        <v>12</v>
      </c>
      <c r="I472" s="268">
        <v>1000</v>
      </c>
      <c r="J472" s="20">
        <v>17500</v>
      </c>
      <c r="K472" s="20">
        <v>19600</v>
      </c>
      <c r="L472" s="20">
        <v>63800</v>
      </c>
      <c r="M472" s="20">
        <v>87000</v>
      </c>
      <c r="N472" s="20">
        <v>0.43</v>
      </c>
      <c r="O472" s="22">
        <v>1.57</v>
      </c>
      <c r="P472" s="20">
        <v>17500</v>
      </c>
      <c r="Q472" s="20">
        <v>19600</v>
      </c>
      <c r="R472" s="20">
        <f t="shared" ref="R472:R527" si="184">SUM(P472:Q472)</f>
        <v>37100</v>
      </c>
      <c r="S472" s="20">
        <v>48300</v>
      </c>
      <c r="T472" s="20">
        <v>65900</v>
      </c>
      <c r="U472" s="20">
        <f t="shared" ref="U472:U527" si="185">SUM(S472:T472)</f>
        <v>114200</v>
      </c>
      <c r="V472" s="9">
        <v>1.18</v>
      </c>
      <c r="W472" s="9">
        <v>0.81499999999999995</v>
      </c>
      <c r="X472" s="9">
        <f t="shared" ref="X472:X528" si="186">S472/P472</f>
        <v>2.76</v>
      </c>
    </row>
    <row r="473" spans="1:24" x14ac:dyDescent="0.25">
      <c r="A473" t="s">
        <v>303</v>
      </c>
      <c r="B473" t="s">
        <v>302</v>
      </c>
      <c r="C473" s="268" t="s">
        <v>309</v>
      </c>
      <c r="D473" t="s">
        <v>308</v>
      </c>
      <c r="E473" t="s">
        <v>21</v>
      </c>
      <c r="F473" s="268">
        <v>25.99</v>
      </c>
      <c r="G473" s="268">
        <v>1000</v>
      </c>
      <c r="H473" s="268">
        <v>1000</v>
      </c>
      <c r="I473" s="268" t="s">
        <v>12</v>
      </c>
      <c r="J473" s="20">
        <v>185000</v>
      </c>
      <c r="K473" s="20">
        <v>0</v>
      </c>
      <c r="L473" s="20">
        <v>0</v>
      </c>
      <c r="M473" s="20">
        <v>0</v>
      </c>
      <c r="N473" s="20">
        <v>2</v>
      </c>
      <c r="O473" s="22">
        <v>0</v>
      </c>
      <c r="P473" s="20">
        <v>185000</v>
      </c>
      <c r="Q473" s="20">
        <v>0</v>
      </c>
      <c r="R473" s="20">
        <f t="shared" si="184"/>
        <v>185000</v>
      </c>
      <c r="S473" s="20">
        <v>0</v>
      </c>
      <c r="T473" s="20">
        <v>0</v>
      </c>
      <c r="U473" s="20">
        <f t="shared" si="185"/>
        <v>0</v>
      </c>
      <c r="V473" s="9">
        <v>2</v>
      </c>
      <c r="W473" s="9">
        <v>0</v>
      </c>
      <c r="X473" s="9">
        <f t="shared" si="186"/>
        <v>0</v>
      </c>
    </row>
    <row r="474" spans="1:24" x14ac:dyDescent="0.25">
      <c r="A474" t="s">
        <v>303</v>
      </c>
      <c r="B474" t="s">
        <v>302</v>
      </c>
      <c r="C474" s="268" t="s">
        <v>300</v>
      </c>
      <c r="D474" t="s">
        <v>307</v>
      </c>
      <c r="E474" t="s">
        <v>21</v>
      </c>
      <c r="F474" s="268">
        <v>38.54</v>
      </c>
      <c r="G474" s="268">
        <v>1000</v>
      </c>
      <c r="H474" s="268">
        <v>1000</v>
      </c>
      <c r="I474" s="268">
        <v>1000</v>
      </c>
      <c r="J474" s="20">
        <v>293000</v>
      </c>
      <c r="K474" s="20">
        <v>0</v>
      </c>
      <c r="L474" s="20">
        <v>291000</v>
      </c>
      <c r="M474" s="20">
        <v>0</v>
      </c>
      <c r="N474" s="20">
        <v>1</v>
      </c>
      <c r="O474" s="22">
        <v>0.996</v>
      </c>
      <c r="P474" s="20">
        <v>293000</v>
      </c>
      <c r="Q474" s="20">
        <v>0</v>
      </c>
      <c r="R474" s="20">
        <f t="shared" si="184"/>
        <v>293000</v>
      </c>
      <c r="S474" s="20">
        <v>293000</v>
      </c>
      <c r="T474" s="20">
        <v>0</v>
      </c>
      <c r="U474" s="20">
        <f t="shared" si="185"/>
        <v>293000</v>
      </c>
      <c r="V474" s="9">
        <v>1.68</v>
      </c>
      <c r="W474" s="9">
        <v>0.315</v>
      </c>
      <c r="X474" s="9">
        <f t="shared" si="186"/>
        <v>1</v>
      </c>
    </row>
    <row r="475" spans="1:24" x14ac:dyDescent="0.25">
      <c r="A475" t="s">
        <v>303</v>
      </c>
      <c r="B475" t="s">
        <v>302</v>
      </c>
      <c r="C475" s="268" t="s">
        <v>85</v>
      </c>
      <c r="D475" t="s">
        <v>306</v>
      </c>
      <c r="E475" t="s">
        <v>21</v>
      </c>
      <c r="F475" s="268">
        <v>64.62</v>
      </c>
      <c r="G475" s="268">
        <v>1000</v>
      </c>
      <c r="H475" s="268">
        <v>1000</v>
      </c>
      <c r="I475" s="268">
        <v>1000</v>
      </c>
      <c r="J475" s="20">
        <v>17800000</v>
      </c>
      <c r="K475" s="20">
        <v>15200000</v>
      </c>
      <c r="L475" s="20">
        <v>40300000</v>
      </c>
      <c r="M475" s="20">
        <v>11000000</v>
      </c>
      <c r="N475" s="20">
        <v>0.61199999999999999</v>
      </c>
      <c r="O475" s="22">
        <v>1.39</v>
      </c>
      <c r="P475" s="20">
        <v>17800000</v>
      </c>
      <c r="Q475" s="20">
        <v>15200000</v>
      </c>
      <c r="R475" s="20">
        <f t="shared" si="184"/>
        <v>33000000</v>
      </c>
      <c r="S475" s="20">
        <v>40600000</v>
      </c>
      <c r="T475" s="20">
        <v>11100000</v>
      </c>
      <c r="U475" s="20">
        <f t="shared" si="185"/>
        <v>51700000</v>
      </c>
      <c r="V475" s="9">
        <v>1.4</v>
      </c>
      <c r="W475" s="9">
        <v>0.59899999999999998</v>
      </c>
      <c r="X475" s="9">
        <f t="shared" si="186"/>
        <v>2.2808988764044944</v>
      </c>
    </row>
    <row r="476" spans="1:24" x14ac:dyDescent="0.25">
      <c r="A476" t="s">
        <v>303</v>
      </c>
      <c r="B476" t="s">
        <v>302</v>
      </c>
      <c r="C476" s="268" t="s">
        <v>305</v>
      </c>
      <c r="D476" t="s">
        <v>304</v>
      </c>
      <c r="E476" t="s">
        <v>21</v>
      </c>
      <c r="F476" s="268">
        <v>55.77</v>
      </c>
      <c r="G476" s="268">
        <v>1000</v>
      </c>
      <c r="H476" s="268">
        <v>1000</v>
      </c>
      <c r="I476" s="268">
        <v>1000</v>
      </c>
      <c r="J476" s="20">
        <v>6070000</v>
      </c>
      <c r="K476" s="20">
        <v>1220000</v>
      </c>
      <c r="L476" s="20">
        <v>7420000</v>
      </c>
      <c r="M476" s="20">
        <v>416000</v>
      </c>
      <c r="N476" s="20">
        <v>0.9</v>
      </c>
      <c r="O476" s="22">
        <v>1.1000000000000001</v>
      </c>
      <c r="P476" s="20">
        <v>6070000</v>
      </c>
      <c r="Q476" s="20">
        <v>1220000</v>
      </c>
      <c r="R476" s="20">
        <f t="shared" si="184"/>
        <v>7290000</v>
      </c>
      <c r="S476" s="20">
        <v>7480000</v>
      </c>
      <c r="T476" s="20">
        <v>420000</v>
      </c>
      <c r="U476" s="20">
        <f t="shared" si="185"/>
        <v>7900000</v>
      </c>
      <c r="V476" s="9">
        <v>1.63</v>
      </c>
      <c r="W476" s="9">
        <v>0.375</v>
      </c>
      <c r="X476" s="9">
        <f t="shared" si="186"/>
        <v>1.2322899505766063</v>
      </c>
    </row>
    <row r="477" spans="1:24" x14ac:dyDescent="0.25">
      <c r="A477" t="s">
        <v>303</v>
      </c>
      <c r="B477" t="s">
        <v>302</v>
      </c>
      <c r="C477" s="268" t="s">
        <v>107</v>
      </c>
      <c r="D477" t="s">
        <v>301</v>
      </c>
      <c r="E477" t="s">
        <v>21</v>
      </c>
      <c r="F477" s="268">
        <v>52.13</v>
      </c>
      <c r="G477" s="268">
        <v>1000</v>
      </c>
      <c r="H477" s="268">
        <v>1000</v>
      </c>
      <c r="I477" s="268">
        <v>1000</v>
      </c>
      <c r="J477" s="20">
        <v>7290000</v>
      </c>
      <c r="K477" s="20">
        <v>201000</v>
      </c>
      <c r="L477" s="20">
        <v>7830000</v>
      </c>
      <c r="M477" s="20">
        <v>224000</v>
      </c>
      <c r="N477" s="20">
        <v>0.96399999999999997</v>
      </c>
      <c r="O477" s="22">
        <v>1.04</v>
      </c>
      <c r="P477" s="20">
        <v>7290000</v>
      </c>
      <c r="Q477" s="20">
        <v>201000</v>
      </c>
      <c r="R477" s="20">
        <f t="shared" si="184"/>
        <v>7491000</v>
      </c>
      <c r="S477" s="20">
        <v>7890000</v>
      </c>
      <c r="T477" s="20">
        <v>226000</v>
      </c>
      <c r="U477" s="20">
        <f t="shared" si="185"/>
        <v>8116000</v>
      </c>
      <c r="V477" s="9">
        <v>1.66</v>
      </c>
      <c r="W477" s="9">
        <v>0.33700000000000002</v>
      </c>
      <c r="X477" s="9">
        <f t="shared" si="186"/>
        <v>1.0823045267489713</v>
      </c>
    </row>
    <row r="478" spans="1:24" x14ac:dyDescent="0.25">
      <c r="A478" t="s">
        <v>105</v>
      </c>
      <c r="B478" t="s">
        <v>106</v>
      </c>
      <c r="C478" s="268" t="s">
        <v>300</v>
      </c>
      <c r="D478" t="s">
        <v>299</v>
      </c>
      <c r="E478" t="s">
        <v>21</v>
      </c>
      <c r="F478" s="268">
        <v>37.17</v>
      </c>
      <c r="G478" s="268">
        <v>1000</v>
      </c>
      <c r="H478" s="268">
        <v>1000</v>
      </c>
      <c r="I478" s="268">
        <v>1000</v>
      </c>
      <c r="J478" s="20">
        <v>1420000</v>
      </c>
      <c r="K478" s="20">
        <v>303000</v>
      </c>
      <c r="L478" s="20">
        <v>710000</v>
      </c>
      <c r="M478" s="20">
        <v>95900</v>
      </c>
      <c r="N478" s="20">
        <v>1.33</v>
      </c>
      <c r="O478" s="22">
        <v>0.66700000000000004</v>
      </c>
      <c r="P478" s="20">
        <v>1420000</v>
      </c>
      <c r="Q478" s="20">
        <v>303000</v>
      </c>
      <c r="R478" s="20">
        <f t="shared" si="184"/>
        <v>1723000</v>
      </c>
      <c r="S478" s="20">
        <v>182000000</v>
      </c>
      <c r="T478" s="20">
        <v>24600000</v>
      </c>
      <c r="U478" s="20">
        <f t="shared" si="185"/>
        <v>206600000</v>
      </c>
      <c r="V478" s="9">
        <v>1.83</v>
      </c>
      <c r="W478" s="9">
        <v>0.17299999999999999</v>
      </c>
      <c r="X478" s="9">
        <f t="shared" si="186"/>
        <v>128.16901408450704</v>
      </c>
    </row>
    <row r="479" spans="1:24" x14ac:dyDescent="0.25">
      <c r="A479" t="s">
        <v>105</v>
      </c>
      <c r="B479" t="s">
        <v>106</v>
      </c>
      <c r="C479" s="268" t="s">
        <v>85</v>
      </c>
      <c r="D479" t="s">
        <v>99</v>
      </c>
      <c r="E479" t="s">
        <v>21</v>
      </c>
      <c r="F479" s="268">
        <v>64.62</v>
      </c>
      <c r="G479" s="268">
        <v>1000</v>
      </c>
      <c r="H479" s="268">
        <v>1000</v>
      </c>
      <c r="I479" s="268">
        <v>1000</v>
      </c>
      <c r="J479" s="20">
        <v>17800000</v>
      </c>
      <c r="K479" s="20">
        <v>15200000</v>
      </c>
      <c r="L479" s="20">
        <v>40300000</v>
      </c>
      <c r="M479" s="20">
        <v>11000000</v>
      </c>
      <c r="N479" s="20">
        <v>0.61199999999999999</v>
      </c>
      <c r="O479" s="22">
        <v>1.39</v>
      </c>
      <c r="P479" s="20">
        <v>17800000</v>
      </c>
      <c r="Q479" s="20">
        <v>15200000</v>
      </c>
      <c r="R479" s="20">
        <f t="shared" si="184"/>
        <v>33000000</v>
      </c>
      <c r="S479" s="20">
        <v>10300000000</v>
      </c>
      <c r="T479" s="20">
        <v>2830000000</v>
      </c>
      <c r="U479" s="20">
        <f t="shared" si="185"/>
        <v>13130000000</v>
      </c>
      <c r="V479" s="9">
        <v>1.4</v>
      </c>
      <c r="W479" s="9">
        <v>0.59899999999999998</v>
      </c>
      <c r="X479" s="9">
        <f t="shared" si="186"/>
        <v>578.65168539325839</v>
      </c>
    </row>
    <row r="480" spans="1:24" x14ac:dyDescent="0.25">
      <c r="A480" t="s">
        <v>105</v>
      </c>
      <c r="B480" t="s">
        <v>106</v>
      </c>
      <c r="C480" s="268" t="s">
        <v>107</v>
      </c>
      <c r="D480" t="s">
        <v>108</v>
      </c>
      <c r="E480" t="s">
        <v>21</v>
      </c>
      <c r="F480" s="268">
        <v>29.17</v>
      </c>
      <c r="G480" s="268">
        <v>20.010000000000002</v>
      </c>
      <c r="H480" s="268">
        <v>20.010000000000002</v>
      </c>
      <c r="I480" s="268" t="s">
        <v>12</v>
      </c>
      <c r="J480" s="20">
        <v>1350</v>
      </c>
      <c r="K480" s="20">
        <v>0</v>
      </c>
      <c r="L480" s="20">
        <v>0</v>
      </c>
      <c r="M480" s="20">
        <v>0</v>
      </c>
      <c r="N480" s="20">
        <v>2</v>
      </c>
      <c r="O480" s="22">
        <v>0</v>
      </c>
      <c r="P480" s="20">
        <v>1350</v>
      </c>
      <c r="Q480" s="20">
        <v>0</v>
      </c>
      <c r="R480" s="20">
        <f t="shared" si="184"/>
        <v>1350</v>
      </c>
      <c r="S480" s="20">
        <v>0</v>
      </c>
      <c r="T480" s="20">
        <v>0</v>
      </c>
      <c r="U480" s="20">
        <f t="shared" si="185"/>
        <v>0</v>
      </c>
      <c r="V480" s="9">
        <v>2</v>
      </c>
      <c r="W480" s="9">
        <v>0</v>
      </c>
      <c r="X480" s="9">
        <f t="shared" si="186"/>
        <v>0</v>
      </c>
    </row>
    <row r="481" spans="1:24" x14ac:dyDescent="0.25">
      <c r="A481" t="s">
        <v>105</v>
      </c>
      <c r="B481" t="s">
        <v>106</v>
      </c>
      <c r="C481" s="268" t="s">
        <v>247</v>
      </c>
      <c r="D481" t="s">
        <v>246</v>
      </c>
      <c r="E481" t="s">
        <v>21</v>
      </c>
      <c r="F481" s="268">
        <v>39.06</v>
      </c>
      <c r="G481" s="268">
        <v>1000</v>
      </c>
      <c r="H481" s="268">
        <v>1000</v>
      </c>
      <c r="I481" s="268">
        <v>1000</v>
      </c>
      <c r="J481" s="20">
        <v>5210000</v>
      </c>
      <c r="K481" s="20">
        <v>2040000</v>
      </c>
      <c r="L481" s="20">
        <v>13500000</v>
      </c>
      <c r="M481" s="20">
        <v>1080000</v>
      </c>
      <c r="N481" s="20">
        <v>0.55800000000000005</v>
      </c>
      <c r="O481" s="22">
        <v>1.44</v>
      </c>
      <c r="P481" s="20">
        <v>5210000</v>
      </c>
      <c r="Q481" s="20">
        <v>2040000</v>
      </c>
      <c r="R481" s="20">
        <f t="shared" si="184"/>
        <v>7250000</v>
      </c>
      <c r="S481" s="20">
        <v>3450000000</v>
      </c>
      <c r="T481" s="20">
        <v>277000000</v>
      </c>
      <c r="U481" s="20">
        <f t="shared" si="185"/>
        <v>3727000000</v>
      </c>
      <c r="V481" s="9">
        <v>1.34</v>
      </c>
      <c r="W481" s="9">
        <v>0.65500000000000003</v>
      </c>
      <c r="X481" s="9">
        <f t="shared" si="186"/>
        <v>662.18809980806145</v>
      </c>
    </row>
    <row r="482" spans="1:24" x14ac:dyDescent="0.25">
      <c r="A482" t="s">
        <v>249</v>
      </c>
      <c r="B482" t="s">
        <v>248</v>
      </c>
      <c r="C482" s="268" t="s">
        <v>85</v>
      </c>
      <c r="D482" t="s">
        <v>298</v>
      </c>
      <c r="E482" t="s">
        <v>21</v>
      </c>
      <c r="F482" s="268">
        <v>64.62</v>
      </c>
      <c r="G482" s="268">
        <v>1000</v>
      </c>
      <c r="H482" s="268">
        <v>1000</v>
      </c>
      <c r="I482" s="268">
        <v>1000</v>
      </c>
      <c r="J482" s="20">
        <v>17800000</v>
      </c>
      <c r="K482" s="20">
        <v>15200000</v>
      </c>
      <c r="L482" s="20">
        <v>40300000</v>
      </c>
      <c r="M482" s="20">
        <v>11000000</v>
      </c>
      <c r="N482" s="20">
        <v>0.61199999999999999</v>
      </c>
      <c r="O482" s="22">
        <v>1.39</v>
      </c>
      <c r="P482" s="20">
        <v>17800000</v>
      </c>
      <c r="Q482" s="20">
        <v>15200000</v>
      </c>
      <c r="R482" s="20">
        <f t="shared" si="184"/>
        <v>33000000</v>
      </c>
      <c r="S482" s="20">
        <v>59600000</v>
      </c>
      <c r="T482" s="20">
        <v>16300000</v>
      </c>
      <c r="U482" s="20">
        <f t="shared" si="185"/>
        <v>75900000</v>
      </c>
      <c r="V482" s="9">
        <v>1.4</v>
      </c>
      <c r="W482" s="9">
        <v>0.59899999999999998</v>
      </c>
      <c r="X482" s="9">
        <f t="shared" si="186"/>
        <v>3.3483146067415732</v>
      </c>
    </row>
    <row r="483" spans="1:24" x14ac:dyDescent="0.25">
      <c r="A483" t="s">
        <v>249</v>
      </c>
      <c r="B483" t="s">
        <v>248</v>
      </c>
      <c r="C483" s="268" t="s">
        <v>305</v>
      </c>
      <c r="D483" t="s">
        <v>638</v>
      </c>
      <c r="E483" t="s">
        <v>21</v>
      </c>
      <c r="F483" s="268">
        <v>19.579999999999998</v>
      </c>
      <c r="G483" s="268">
        <v>1000</v>
      </c>
      <c r="H483" s="268" t="s">
        <v>12</v>
      </c>
      <c r="I483" s="268">
        <v>1000</v>
      </c>
      <c r="J483" s="20">
        <v>200000</v>
      </c>
      <c r="K483" s="20">
        <v>1220000</v>
      </c>
      <c r="L483" s="20">
        <v>480000</v>
      </c>
      <c r="M483" s="20">
        <v>842000</v>
      </c>
      <c r="N483" s="20">
        <v>0.58799999999999997</v>
      </c>
      <c r="O483" s="22">
        <v>1.41</v>
      </c>
      <c r="P483" s="20">
        <v>200000</v>
      </c>
      <c r="Q483" s="20">
        <v>1220000</v>
      </c>
      <c r="R483" s="20">
        <f t="shared" si="184"/>
        <v>1420000</v>
      </c>
      <c r="S483" s="20">
        <v>710000</v>
      </c>
      <c r="T483" s="20">
        <v>1250000</v>
      </c>
      <c r="U483" s="20">
        <f t="shared" si="185"/>
        <v>1960000</v>
      </c>
      <c r="V483" s="9">
        <v>1.38</v>
      </c>
      <c r="W483" s="9">
        <v>0.623</v>
      </c>
      <c r="X483" s="9">
        <f t="shared" si="186"/>
        <v>3.55</v>
      </c>
    </row>
    <row r="484" spans="1:24" x14ac:dyDescent="0.25">
      <c r="A484" t="s">
        <v>249</v>
      </c>
      <c r="B484" t="s">
        <v>248</v>
      </c>
      <c r="C484" s="268" t="s">
        <v>107</v>
      </c>
      <c r="D484" t="s">
        <v>297</v>
      </c>
      <c r="E484" t="s">
        <v>21</v>
      </c>
      <c r="F484" s="268">
        <v>41.19</v>
      </c>
      <c r="G484" s="268">
        <v>1000</v>
      </c>
      <c r="H484" s="268" t="s">
        <v>12</v>
      </c>
      <c r="I484" s="268">
        <v>1000</v>
      </c>
      <c r="J484" s="20">
        <v>314000</v>
      </c>
      <c r="K484" s="20">
        <v>1060000</v>
      </c>
      <c r="L484" s="20">
        <v>514000</v>
      </c>
      <c r="M484" s="20">
        <v>715000</v>
      </c>
      <c r="N484" s="20">
        <v>0.75900000000000001</v>
      </c>
      <c r="O484" s="22">
        <v>1.24</v>
      </c>
      <c r="P484" s="20">
        <v>314000</v>
      </c>
      <c r="Q484" s="20">
        <v>1060000</v>
      </c>
      <c r="R484" s="20">
        <f t="shared" si="184"/>
        <v>1374000</v>
      </c>
      <c r="S484" s="20">
        <v>760000</v>
      </c>
      <c r="T484" s="20">
        <v>1060000</v>
      </c>
      <c r="U484" s="20">
        <f t="shared" si="185"/>
        <v>1820000</v>
      </c>
      <c r="V484" s="9">
        <v>1.53</v>
      </c>
      <c r="W484" s="9">
        <v>0.47099999999999997</v>
      </c>
      <c r="X484" s="9">
        <f t="shared" si="186"/>
        <v>2.4203821656050954</v>
      </c>
    </row>
    <row r="485" spans="1:24" x14ac:dyDescent="0.25">
      <c r="A485" t="s">
        <v>249</v>
      </c>
      <c r="B485" t="s">
        <v>248</v>
      </c>
      <c r="C485" s="268" t="s">
        <v>247</v>
      </c>
      <c r="D485" t="s">
        <v>246</v>
      </c>
      <c r="E485" t="s">
        <v>21</v>
      </c>
      <c r="F485" s="268">
        <v>39.06</v>
      </c>
      <c r="G485" s="268">
        <v>1000</v>
      </c>
      <c r="H485" s="268">
        <v>1000</v>
      </c>
      <c r="I485" s="268">
        <v>1000</v>
      </c>
      <c r="J485" s="20">
        <v>5210000</v>
      </c>
      <c r="K485" s="20">
        <v>2040000</v>
      </c>
      <c r="L485" s="20">
        <v>13500000</v>
      </c>
      <c r="M485" s="20">
        <v>1080000</v>
      </c>
      <c r="N485" s="20">
        <v>0.55800000000000005</v>
      </c>
      <c r="O485" s="22">
        <v>1.44</v>
      </c>
      <c r="P485" s="20">
        <v>5210000</v>
      </c>
      <c r="Q485" s="20">
        <v>2040000</v>
      </c>
      <c r="R485" s="20">
        <f t="shared" si="184"/>
        <v>7250000</v>
      </c>
      <c r="S485" s="20">
        <v>19900000</v>
      </c>
      <c r="T485" s="20">
        <v>1600000</v>
      </c>
      <c r="U485" s="20">
        <f t="shared" si="185"/>
        <v>21500000</v>
      </c>
      <c r="V485" s="9">
        <v>1.34</v>
      </c>
      <c r="W485" s="9">
        <v>0.65500000000000003</v>
      </c>
      <c r="X485" s="9">
        <f t="shared" si="186"/>
        <v>3.81957773512476</v>
      </c>
    </row>
    <row r="486" spans="1:24" x14ac:dyDescent="0.25">
      <c r="A486" t="s">
        <v>178</v>
      </c>
      <c r="B486" t="s">
        <v>296</v>
      </c>
      <c r="C486" s="268" t="s">
        <v>295</v>
      </c>
      <c r="D486" t="s">
        <v>294</v>
      </c>
      <c r="E486" t="s">
        <v>21</v>
      </c>
      <c r="F486" s="268">
        <v>23.22</v>
      </c>
      <c r="G486" s="268">
        <v>1000</v>
      </c>
      <c r="H486" s="268">
        <v>1000</v>
      </c>
      <c r="I486" s="268" t="s">
        <v>12</v>
      </c>
      <c r="J486" s="20">
        <v>21600</v>
      </c>
      <c r="K486" s="20">
        <v>0</v>
      </c>
      <c r="L486" s="20">
        <v>3150</v>
      </c>
      <c r="M486" s="20">
        <v>0</v>
      </c>
      <c r="N486" s="20">
        <v>1.75</v>
      </c>
      <c r="O486" s="22">
        <v>0.254</v>
      </c>
      <c r="P486" s="20">
        <v>21600</v>
      </c>
      <c r="Q486" s="20">
        <v>0</v>
      </c>
      <c r="R486" s="20">
        <f t="shared" si="184"/>
        <v>21600</v>
      </c>
      <c r="S486" s="20">
        <v>2850</v>
      </c>
      <c r="T486" s="20">
        <v>0</v>
      </c>
      <c r="U486" s="20">
        <f t="shared" si="185"/>
        <v>2850</v>
      </c>
      <c r="V486" s="9">
        <v>1.95</v>
      </c>
      <c r="W486" s="9">
        <v>5.3400000000000003E-2</v>
      </c>
      <c r="X486" s="9">
        <f t="shared" si="186"/>
        <v>0.13194444444444445</v>
      </c>
    </row>
    <row r="487" spans="1:24" x14ac:dyDescent="0.25">
      <c r="A487" t="s">
        <v>639</v>
      </c>
      <c r="B487" t="s">
        <v>145</v>
      </c>
      <c r="C487" s="268" t="s">
        <v>640</v>
      </c>
      <c r="D487" t="s">
        <v>641</v>
      </c>
      <c r="E487" t="s">
        <v>21</v>
      </c>
      <c r="F487" s="268">
        <v>29.78</v>
      </c>
      <c r="G487" s="268">
        <v>1000</v>
      </c>
      <c r="H487" s="268" t="s">
        <v>12</v>
      </c>
      <c r="I487" s="268">
        <v>1000</v>
      </c>
      <c r="J487" s="20">
        <v>1980</v>
      </c>
      <c r="K487" s="20">
        <v>0</v>
      </c>
      <c r="L487" s="20">
        <v>13300</v>
      </c>
      <c r="M487" s="20">
        <v>0</v>
      </c>
      <c r="N487" s="20">
        <v>0.26</v>
      </c>
      <c r="O487" s="22">
        <v>1.74</v>
      </c>
      <c r="P487" s="20">
        <v>1980</v>
      </c>
      <c r="Q487" s="20">
        <v>0</v>
      </c>
      <c r="R487" s="20">
        <f t="shared" si="184"/>
        <v>1980</v>
      </c>
      <c r="S487" s="20">
        <v>7410</v>
      </c>
      <c r="T487" s="20">
        <v>0</v>
      </c>
      <c r="U487" s="20">
        <f t="shared" si="185"/>
        <v>7410</v>
      </c>
      <c r="V487" s="9">
        <v>0.88500000000000001</v>
      </c>
      <c r="W487" s="9">
        <v>1.1200000000000001</v>
      </c>
      <c r="X487" s="9">
        <f t="shared" si="186"/>
        <v>3.7424242424242422</v>
      </c>
    </row>
    <row r="488" spans="1:24" x14ac:dyDescent="0.25">
      <c r="A488" t="s">
        <v>293</v>
      </c>
      <c r="B488" t="s">
        <v>292</v>
      </c>
      <c r="C488" s="268" t="s">
        <v>291</v>
      </c>
      <c r="D488" t="s">
        <v>290</v>
      </c>
      <c r="E488" t="s">
        <v>21</v>
      </c>
      <c r="F488" s="268">
        <v>59.98</v>
      </c>
      <c r="G488" s="268">
        <v>1000</v>
      </c>
      <c r="H488" s="268">
        <v>1000</v>
      </c>
      <c r="I488" s="268">
        <v>1000</v>
      </c>
      <c r="J488" s="20">
        <v>2260</v>
      </c>
      <c r="K488" s="20">
        <v>0</v>
      </c>
      <c r="L488" s="20">
        <v>4560</v>
      </c>
      <c r="M488" s="20">
        <v>0</v>
      </c>
      <c r="N488" s="20">
        <v>0.66300000000000003</v>
      </c>
      <c r="O488" s="22">
        <v>1.34</v>
      </c>
      <c r="P488" s="20">
        <v>2260</v>
      </c>
      <c r="Q488" s="20">
        <v>0</v>
      </c>
      <c r="R488" s="20">
        <f t="shared" si="184"/>
        <v>2260</v>
      </c>
      <c r="S488" s="20">
        <v>2440</v>
      </c>
      <c r="T488" s="20">
        <v>0</v>
      </c>
      <c r="U488" s="20">
        <f t="shared" si="185"/>
        <v>2440</v>
      </c>
      <c r="V488" s="9">
        <v>1.45</v>
      </c>
      <c r="W488" s="9">
        <v>0.55100000000000005</v>
      </c>
      <c r="X488" s="9">
        <f t="shared" si="186"/>
        <v>1.0796460176991149</v>
      </c>
    </row>
    <row r="489" spans="1:24" x14ac:dyDescent="0.25">
      <c r="A489" t="s">
        <v>642</v>
      </c>
      <c r="B489" t="s">
        <v>115</v>
      </c>
      <c r="C489" s="268" t="s">
        <v>286</v>
      </c>
      <c r="D489" t="s">
        <v>285</v>
      </c>
      <c r="E489" t="s">
        <v>21</v>
      </c>
      <c r="F489" s="268">
        <v>44.35</v>
      </c>
      <c r="G489" s="268">
        <v>1000</v>
      </c>
      <c r="H489" s="268">
        <v>1000</v>
      </c>
      <c r="I489" s="268" t="s">
        <v>12</v>
      </c>
      <c r="J489" s="20">
        <v>3250</v>
      </c>
      <c r="K489" s="20">
        <v>0</v>
      </c>
      <c r="L489" s="20">
        <v>1730</v>
      </c>
      <c r="M489" s="20">
        <v>7840</v>
      </c>
      <c r="N489" s="20">
        <v>1.31</v>
      </c>
      <c r="O489" s="22">
        <v>0.69399999999999995</v>
      </c>
      <c r="P489" s="20">
        <v>3250</v>
      </c>
      <c r="Q489" s="20">
        <v>0</v>
      </c>
      <c r="R489" s="20">
        <f t="shared" si="184"/>
        <v>3250</v>
      </c>
      <c r="S489" s="20">
        <v>1120</v>
      </c>
      <c r="T489" s="20">
        <v>5070</v>
      </c>
      <c r="U489" s="20">
        <f t="shared" si="185"/>
        <v>6190</v>
      </c>
      <c r="V489" s="9">
        <v>1.82</v>
      </c>
      <c r="W489" s="9">
        <v>0.182</v>
      </c>
      <c r="X489" s="9">
        <f t="shared" si="186"/>
        <v>0.3446153846153846</v>
      </c>
    </row>
    <row r="490" spans="1:24" x14ac:dyDescent="0.25">
      <c r="A490" t="s">
        <v>643</v>
      </c>
      <c r="B490" t="s">
        <v>292</v>
      </c>
      <c r="C490" s="268" t="s">
        <v>644</v>
      </c>
      <c r="D490" t="s">
        <v>290</v>
      </c>
      <c r="E490" t="s">
        <v>21</v>
      </c>
      <c r="F490" s="268">
        <v>59.98</v>
      </c>
      <c r="G490" s="268">
        <v>1000</v>
      </c>
      <c r="H490" s="268">
        <v>1000</v>
      </c>
      <c r="I490" s="268">
        <v>1000</v>
      </c>
      <c r="J490" s="20">
        <v>2260</v>
      </c>
      <c r="K490" s="20">
        <v>0</v>
      </c>
      <c r="L490" s="20">
        <v>4560</v>
      </c>
      <c r="M490" s="20">
        <v>0</v>
      </c>
      <c r="N490" s="20">
        <v>0.66300000000000003</v>
      </c>
      <c r="O490" s="22">
        <v>1.34</v>
      </c>
      <c r="P490" s="20">
        <v>2260</v>
      </c>
      <c r="Q490" s="20">
        <v>0</v>
      </c>
      <c r="R490" s="20">
        <f t="shared" si="184"/>
        <v>2260</v>
      </c>
      <c r="S490" s="20">
        <v>1170000</v>
      </c>
      <c r="T490" s="20">
        <v>0</v>
      </c>
      <c r="U490" s="20">
        <f t="shared" si="185"/>
        <v>1170000</v>
      </c>
      <c r="V490" s="9">
        <v>1.45</v>
      </c>
      <c r="W490" s="9">
        <v>0.55100000000000005</v>
      </c>
      <c r="X490" s="9">
        <f t="shared" si="186"/>
        <v>517.69911504424783</v>
      </c>
    </row>
    <row r="491" spans="1:24" x14ac:dyDescent="0.25">
      <c r="A491" t="s">
        <v>179</v>
      </c>
      <c r="B491" t="s">
        <v>289</v>
      </c>
      <c r="C491" s="268" t="s">
        <v>288</v>
      </c>
      <c r="D491" t="s">
        <v>287</v>
      </c>
      <c r="E491" t="s">
        <v>21</v>
      </c>
      <c r="F491" s="268">
        <v>46.54</v>
      </c>
      <c r="G491" s="268">
        <v>1000</v>
      </c>
      <c r="H491" s="268">
        <v>1000</v>
      </c>
      <c r="I491" s="268">
        <v>1000</v>
      </c>
      <c r="J491" s="20">
        <v>27800</v>
      </c>
      <c r="K491" s="20">
        <v>0</v>
      </c>
      <c r="L491" s="20">
        <v>12200</v>
      </c>
      <c r="M491" s="20">
        <v>0</v>
      </c>
      <c r="N491" s="20">
        <v>1.39</v>
      </c>
      <c r="O491" s="22">
        <v>0.61199999999999999</v>
      </c>
      <c r="P491" s="20">
        <v>27800</v>
      </c>
      <c r="Q491" s="20">
        <v>0</v>
      </c>
      <c r="R491" s="20">
        <f t="shared" si="184"/>
        <v>27800</v>
      </c>
      <c r="S491" s="20">
        <v>11400</v>
      </c>
      <c r="T491" s="20">
        <v>0</v>
      </c>
      <c r="U491" s="20">
        <f t="shared" si="185"/>
        <v>11400</v>
      </c>
      <c r="V491" s="9">
        <v>1.85</v>
      </c>
      <c r="W491" s="9">
        <v>0.153</v>
      </c>
      <c r="X491" s="9">
        <f t="shared" si="186"/>
        <v>0.41007194244604317</v>
      </c>
    </row>
    <row r="492" spans="1:24" x14ac:dyDescent="0.25">
      <c r="A492" t="s">
        <v>567</v>
      </c>
      <c r="B492" t="s">
        <v>568</v>
      </c>
      <c r="C492" s="268" t="s">
        <v>142</v>
      </c>
      <c r="D492" t="s">
        <v>569</v>
      </c>
      <c r="E492" t="s">
        <v>21</v>
      </c>
      <c r="F492" s="268">
        <v>28.92</v>
      </c>
      <c r="G492" s="268">
        <v>1000</v>
      </c>
      <c r="H492" s="268">
        <v>1000</v>
      </c>
      <c r="I492" s="268" t="s">
        <v>12</v>
      </c>
      <c r="J492" s="20">
        <v>12500</v>
      </c>
      <c r="K492" s="20">
        <v>0</v>
      </c>
      <c r="L492" s="20">
        <v>22900</v>
      </c>
      <c r="M492" s="20">
        <v>0</v>
      </c>
      <c r="N492" s="20">
        <v>0.70599999999999996</v>
      </c>
      <c r="O492" s="22">
        <v>1.29</v>
      </c>
      <c r="P492" s="20">
        <v>12500</v>
      </c>
      <c r="Q492" s="20">
        <v>0</v>
      </c>
      <c r="R492" s="20">
        <f t="shared" si="184"/>
        <v>12500</v>
      </c>
      <c r="S492" s="20">
        <v>9370</v>
      </c>
      <c r="T492" s="20">
        <v>0</v>
      </c>
      <c r="U492" s="20">
        <f t="shared" si="185"/>
        <v>9370</v>
      </c>
      <c r="V492" s="9">
        <v>1.49</v>
      </c>
      <c r="W492" s="9">
        <v>0.51400000000000001</v>
      </c>
      <c r="X492" s="9">
        <f t="shared" si="186"/>
        <v>0.74960000000000004</v>
      </c>
    </row>
    <row r="493" spans="1:24" x14ac:dyDescent="0.25">
      <c r="A493"/>
      <c r="B493"/>
      <c r="C493" s="268"/>
      <c r="D493" s="12" t="s">
        <v>545</v>
      </c>
      <c r="E493" s="12" t="s">
        <v>21</v>
      </c>
      <c r="F493" s="268"/>
      <c r="G493" s="268"/>
      <c r="H493" s="268"/>
      <c r="I493" s="268"/>
      <c r="J493" s="20"/>
      <c r="K493" s="20"/>
      <c r="L493" s="20"/>
      <c r="M493" s="20"/>
      <c r="N493" s="20"/>
      <c r="O493" s="22"/>
      <c r="P493" s="39">
        <f t="shared" ref="P493:U493" si="187">SUM(P468:P492)</f>
        <v>101682100</v>
      </c>
      <c r="Q493" s="39">
        <f t="shared" si="187"/>
        <v>104493600</v>
      </c>
      <c r="R493" s="39">
        <f t="shared" si="187"/>
        <v>206175700</v>
      </c>
      <c r="S493" s="39">
        <f t="shared" si="187"/>
        <v>14701194890</v>
      </c>
      <c r="T493" s="39">
        <f t="shared" si="187"/>
        <v>3279041970</v>
      </c>
      <c r="U493" s="39">
        <f t="shared" si="187"/>
        <v>17980236860</v>
      </c>
      <c r="V493" s="9"/>
      <c r="W493" s="9"/>
      <c r="X493" s="9"/>
    </row>
    <row r="494" spans="1:24" x14ac:dyDescent="0.25">
      <c r="A494" s="143" t="s">
        <v>7</v>
      </c>
      <c r="B494" s="143" t="s">
        <v>8</v>
      </c>
      <c r="C494" s="144" t="s">
        <v>31</v>
      </c>
      <c r="D494" s="143" t="s">
        <v>32</v>
      </c>
      <c r="E494" s="143" t="s">
        <v>33</v>
      </c>
      <c r="F494" s="144">
        <v>30.81</v>
      </c>
      <c r="G494" s="144">
        <v>62.39</v>
      </c>
      <c r="H494" s="144">
        <v>62.39</v>
      </c>
      <c r="I494" s="144" t="s">
        <v>12</v>
      </c>
      <c r="J494" s="145">
        <v>6780</v>
      </c>
      <c r="K494" s="145">
        <v>16400000</v>
      </c>
      <c r="L494" s="145">
        <v>0</v>
      </c>
      <c r="M494" s="145">
        <v>107000000</v>
      </c>
      <c r="N494" s="145">
        <v>2</v>
      </c>
      <c r="O494" s="146">
        <v>0</v>
      </c>
      <c r="P494" s="145">
        <v>6780</v>
      </c>
      <c r="Q494" s="145">
        <v>16400000</v>
      </c>
      <c r="R494" s="145">
        <f t="shared" si="184"/>
        <v>16406780</v>
      </c>
      <c r="S494" s="145">
        <v>0</v>
      </c>
      <c r="T494" s="145">
        <v>193000000</v>
      </c>
      <c r="U494" s="145">
        <f t="shared" si="185"/>
        <v>193000000</v>
      </c>
      <c r="V494" s="147">
        <v>2</v>
      </c>
      <c r="W494" s="147">
        <v>0</v>
      </c>
      <c r="X494" s="9">
        <f t="shared" si="186"/>
        <v>0</v>
      </c>
    </row>
    <row r="495" spans="1:24" x14ac:dyDescent="0.25">
      <c r="A495" t="s">
        <v>37</v>
      </c>
      <c r="B495" t="s">
        <v>38</v>
      </c>
      <c r="C495" s="268" t="s">
        <v>46</v>
      </c>
      <c r="D495" t="s">
        <v>47</v>
      </c>
      <c r="E495" t="s">
        <v>33</v>
      </c>
      <c r="F495" s="268">
        <v>30.81</v>
      </c>
      <c r="G495" s="268">
        <v>62.39</v>
      </c>
      <c r="H495" s="268">
        <v>62.39</v>
      </c>
      <c r="I495" s="268" t="s">
        <v>12</v>
      </c>
      <c r="J495" s="20">
        <v>6780</v>
      </c>
      <c r="K495" s="20">
        <v>2910000</v>
      </c>
      <c r="L495" s="20">
        <v>0</v>
      </c>
      <c r="M495" s="20">
        <v>11700000</v>
      </c>
      <c r="N495" s="20">
        <v>2</v>
      </c>
      <c r="O495" s="22">
        <v>0</v>
      </c>
      <c r="P495" s="20">
        <v>6780</v>
      </c>
      <c r="Q495" s="20">
        <v>2910000</v>
      </c>
      <c r="R495" s="20">
        <f t="shared" si="184"/>
        <v>2916780</v>
      </c>
      <c r="S495" s="20">
        <v>0</v>
      </c>
      <c r="T495" s="20">
        <v>2210000</v>
      </c>
      <c r="U495" s="20">
        <f t="shared" si="185"/>
        <v>2210000</v>
      </c>
      <c r="V495" s="9">
        <v>2</v>
      </c>
      <c r="W495" s="9">
        <v>0</v>
      </c>
      <c r="X495" s="9">
        <f t="shared" si="186"/>
        <v>0</v>
      </c>
    </row>
    <row r="496" spans="1:24" x14ac:dyDescent="0.25">
      <c r="A496" t="s">
        <v>252</v>
      </c>
      <c r="B496" t="s">
        <v>251</v>
      </c>
      <c r="C496" s="268" t="s">
        <v>275</v>
      </c>
      <c r="D496" t="s">
        <v>32</v>
      </c>
      <c r="E496" t="s">
        <v>33</v>
      </c>
      <c r="F496" s="268">
        <v>30.81</v>
      </c>
      <c r="G496" s="268">
        <v>62.39</v>
      </c>
      <c r="H496" s="268">
        <v>62.39</v>
      </c>
      <c r="I496" s="268" t="s">
        <v>12</v>
      </c>
      <c r="J496" s="20">
        <v>6780</v>
      </c>
      <c r="K496" s="20">
        <v>16400000</v>
      </c>
      <c r="L496" s="20">
        <v>0</v>
      </c>
      <c r="M496" s="20">
        <v>107000000</v>
      </c>
      <c r="N496" s="20">
        <v>2</v>
      </c>
      <c r="O496" s="22">
        <v>0</v>
      </c>
      <c r="P496" s="20">
        <v>6780</v>
      </c>
      <c r="Q496" s="20">
        <v>16400000</v>
      </c>
      <c r="R496" s="20">
        <f t="shared" si="184"/>
        <v>16406780</v>
      </c>
      <c r="S496" s="20">
        <v>0</v>
      </c>
      <c r="T496" s="20">
        <v>456000000</v>
      </c>
      <c r="U496" s="20">
        <f t="shared" si="185"/>
        <v>456000000</v>
      </c>
      <c r="V496" s="9">
        <v>2</v>
      </c>
      <c r="W496" s="9">
        <v>0</v>
      </c>
      <c r="X496" s="9">
        <f t="shared" si="186"/>
        <v>0</v>
      </c>
    </row>
    <row r="497" spans="1:24" x14ac:dyDescent="0.25">
      <c r="A497" t="s">
        <v>118</v>
      </c>
      <c r="B497" t="s">
        <v>119</v>
      </c>
      <c r="C497" s="268" t="s">
        <v>274</v>
      </c>
      <c r="D497" t="s">
        <v>273</v>
      </c>
      <c r="E497" t="s">
        <v>33</v>
      </c>
      <c r="F497" s="268">
        <v>24.46</v>
      </c>
      <c r="G497" s="268">
        <v>27.74</v>
      </c>
      <c r="H497" s="268" t="s">
        <v>12</v>
      </c>
      <c r="I497" s="268">
        <v>27.74</v>
      </c>
      <c r="J497" s="20">
        <v>0</v>
      </c>
      <c r="K497" s="20">
        <v>161000000</v>
      </c>
      <c r="L497" s="20">
        <v>37800</v>
      </c>
      <c r="M497" s="20">
        <v>212000000</v>
      </c>
      <c r="N497" s="20">
        <v>0</v>
      </c>
      <c r="O497" s="22">
        <v>2</v>
      </c>
      <c r="P497" s="20">
        <v>0</v>
      </c>
      <c r="Q497" s="20">
        <v>161000000</v>
      </c>
      <c r="R497" s="20">
        <f t="shared" si="184"/>
        <v>161000000</v>
      </c>
      <c r="S497" s="20">
        <v>28600</v>
      </c>
      <c r="T497" s="20">
        <v>161000000</v>
      </c>
      <c r="U497" s="20">
        <f t="shared" si="185"/>
        <v>161028600</v>
      </c>
      <c r="V497" s="9">
        <v>0</v>
      </c>
      <c r="W497" s="9">
        <v>2</v>
      </c>
      <c r="X497" s="9" t="e">
        <f t="shared" si="186"/>
        <v>#DIV/0!</v>
      </c>
    </row>
    <row r="498" spans="1:24" x14ac:dyDescent="0.25">
      <c r="A498"/>
      <c r="B498"/>
      <c r="C498" s="268"/>
      <c r="D498"/>
      <c r="E498" s="12" t="s">
        <v>33</v>
      </c>
      <c r="F498" s="268"/>
      <c r="G498" s="268"/>
      <c r="H498" s="268"/>
      <c r="I498" s="268"/>
      <c r="J498" s="20"/>
      <c r="K498" s="20"/>
      <c r="L498" s="20"/>
      <c r="M498" s="20"/>
      <c r="N498" s="20"/>
      <c r="O498" s="22"/>
      <c r="P498" s="39">
        <f t="shared" ref="P498:U498" si="188">SUM(P494:P497)</f>
        <v>20340</v>
      </c>
      <c r="Q498" s="39">
        <f t="shared" si="188"/>
        <v>196710000</v>
      </c>
      <c r="R498" s="39">
        <f t="shared" si="188"/>
        <v>196730340</v>
      </c>
      <c r="S498" s="39">
        <f t="shared" si="188"/>
        <v>28600</v>
      </c>
      <c r="T498" s="39">
        <f t="shared" si="188"/>
        <v>812210000</v>
      </c>
      <c r="U498" s="39">
        <f t="shared" si="188"/>
        <v>812238600</v>
      </c>
      <c r="V498" s="9">
        <f>P498/AVERAGE(P498,S498)</f>
        <v>0.83122190437270127</v>
      </c>
      <c r="W498" s="9">
        <f>S498/AVERAGE(S498,P498)</f>
        <v>1.1687780956272988</v>
      </c>
      <c r="X498" s="9"/>
    </row>
    <row r="499" spans="1:24" x14ac:dyDescent="0.25">
      <c r="A499" s="143" t="s">
        <v>272</v>
      </c>
      <c r="B499" s="143" t="s">
        <v>271</v>
      </c>
      <c r="C499" s="144" t="s">
        <v>270</v>
      </c>
      <c r="D499" s="143" t="s">
        <v>269</v>
      </c>
      <c r="E499" s="143" t="s">
        <v>268</v>
      </c>
      <c r="F499" s="144">
        <v>28.56</v>
      </c>
      <c r="G499" s="144">
        <v>56.55</v>
      </c>
      <c r="H499" s="144">
        <v>56.55</v>
      </c>
      <c r="I499" s="144" t="s">
        <v>12</v>
      </c>
      <c r="J499" s="145">
        <v>3030</v>
      </c>
      <c r="K499" s="145">
        <v>0</v>
      </c>
      <c r="L499" s="145">
        <v>427</v>
      </c>
      <c r="M499" s="145">
        <v>0</v>
      </c>
      <c r="N499" s="145">
        <v>1.75</v>
      </c>
      <c r="O499" s="146">
        <v>0.247</v>
      </c>
      <c r="P499" s="145">
        <v>3030</v>
      </c>
      <c r="Q499" s="145">
        <v>0</v>
      </c>
      <c r="R499" s="145">
        <f t="shared" si="184"/>
        <v>3030</v>
      </c>
      <c r="S499" s="145">
        <v>3030</v>
      </c>
      <c r="T499" s="145">
        <v>0</v>
      </c>
      <c r="U499" s="145">
        <f t="shared" si="185"/>
        <v>3030</v>
      </c>
      <c r="V499" s="147">
        <v>1.95</v>
      </c>
      <c r="W499" s="147">
        <v>5.1799999999999999E-2</v>
      </c>
      <c r="X499" s="9">
        <f t="shared" si="186"/>
        <v>1</v>
      </c>
    </row>
    <row r="500" spans="1:24" x14ac:dyDescent="0.25">
      <c r="A500" s="143" t="s">
        <v>64</v>
      </c>
      <c r="B500" s="143" t="s">
        <v>65</v>
      </c>
      <c r="C500" s="144" t="s">
        <v>267</v>
      </c>
      <c r="D500" s="143" t="s">
        <v>266</v>
      </c>
      <c r="E500" s="143" t="s">
        <v>265</v>
      </c>
      <c r="F500" s="144">
        <v>29.15</v>
      </c>
      <c r="G500" s="144">
        <v>1000</v>
      </c>
      <c r="H500" s="144" t="s">
        <v>12</v>
      </c>
      <c r="I500" s="144">
        <v>1000</v>
      </c>
      <c r="J500" s="145">
        <v>76300</v>
      </c>
      <c r="K500" s="145">
        <v>97900</v>
      </c>
      <c r="L500" s="145">
        <v>171000</v>
      </c>
      <c r="M500" s="145">
        <v>143000</v>
      </c>
      <c r="N500" s="145">
        <v>0.61799999999999999</v>
      </c>
      <c r="O500" s="146">
        <v>1.38</v>
      </c>
      <c r="P500" s="145">
        <v>76300</v>
      </c>
      <c r="Q500" s="145">
        <v>97900</v>
      </c>
      <c r="R500" s="145">
        <f t="shared" si="184"/>
        <v>174200</v>
      </c>
      <c r="S500" s="145">
        <v>188000</v>
      </c>
      <c r="T500" s="145">
        <v>158000</v>
      </c>
      <c r="U500" s="145">
        <f t="shared" si="185"/>
        <v>346000</v>
      </c>
      <c r="V500" s="147">
        <v>1.41</v>
      </c>
      <c r="W500" s="147">
        <v>0.59299999999999997</v>
      </c>
      <c r="X500" s="9">
        <f t="shared" si="186"/>
        <v>2.4639580602883355</v>
      </c>
    </row>
    <row r="501" spans="1:24" x14ac:dyDescent="0.25">
      <c r="A501" t="s">
        <v>642</v>
      </c>
      <c r="B501" t="s">
        <v>115</v>
      </c>
      <c r="C501" s="268" t="s">
        <v>645</v>
      </c>
      <c r="D501" t="s">
        <v>646</v>
      </c>
      <c r="E501" t="s">
        <v>265</v>
      </c>
      <c r="F501" s="268">
        <v>61.23</v>
      </c>
      <c r="G501" s="268">
        <v>1000</v>
      </c>
      <c r="H501" s="268" t="s">
        <v>12</v>
      </c>
      <c r="I501" s="268">
        <v>1000</v>
      </c>
      <c r="J501" s="20">
        <v>0</v>
      </c>
      <c r="K501" s="20">
        <v>3250</v>
      </c>
      <c r="L501" s="20">
        <v>7840</v>
      </c>
      <c r="M501" s="20">
        <v>1730</v>
      </c>
      <c r="N501" s="20">
        <v>0</v>
      </c>
      <c r="O501" s="22">
        <v>2</v>
      </c>
      <c r="P501" s="20">
        <v>0</v>
      </c>
      <c r="Q501" s="20">
        <v>3250</v>
      </c>
      <c r="R501" s="20">
        <f t="shared" si="184"/>
        <v>3250</v>
      </c>
      <c r="S501" s="20">
        <v>5070</v>
      </c>
      <c r="T501" s="20">
        <v>1120</v>
      </c>
      <c r="U501" s="20">
        <f t="shared" si="185"/>
        <v>6190</v>
      </c>
      <c r="V501" s="9">
        <v>0</v>
      </c>
      <c r="W501" s="9">
        <v>2</v>
      </c>
      <c r="X501" s="9" t="e">
        <f t="shared" si="186"/>
        <v>#DIV/0!</v>
      </c>
    </row>
    <row r="502" spans="1:24" x14ac:dyDescent="0.25">
      <c r="A502" t="s">
        <v>647</v>
      </c>
      <c r="B502" t="s">
        <v>648</v>
      </c>
      <c r="C502" s="268" t="s">
        <v>649</v>
      </c>
      <c r="D502" t="s">
        <v>650</v>
      </c>
      <c r="E502" t="s">
        <v>60</v>
      </c>
      <c r="F502" s="268">
        <v>54.53</v>
      </c>
      <c r="G502" s="268">
        <v>172.98</v>
      </c>
      <c r="H502" s="268" t="s">
        <v>12</v>
      </c>
      <c r="I502" s="268">
        <v>172.98</v>
      </c>
      <c r="J502" s="20">
        <v>79800</v>
      </c>
      <c r="K502" s="20">
        <v>0</v>
      </c>
      <c r="L502" s="20">
        <v>98900</v>
      </c>
      <c r="M502" s="20">
        <v>0</v>
      </c>
      <c r="N502" s="20">
        <v>0.89300000000000002</v>
      </c>
      <c r="O502" s="22">
        <v>1.1100000000000001</v>
      </c>
      <c r="P502" s="20">
        <v>79800</v>
      </c>
      <c r="Q502" s="20">
        <v>0</v>
      </c>
      <c r="R502" s="20">
        <f t="shared" si="184"/>
        <v>79800</v>
      </c>
      <c r="S502" s="20">
        <v>79800</v>
      </c>
      <c r="T502" s="20">
        <v>0</v>
      </c>
      <c r="U502" s="20">
        <f t="shared" si="185"/>
        <v>79800</v>
      </c>
      <c r="V502" s="9">
        <v>1.62</v>
      </c>
      <c r="W502" s="9">
        <v>0.379</v>
      </c>
      <c r="X502" s="9">
        <f t="shared" si="186"/>
        <v>1</v>
      </c>
    </row>
    <row r="503" spans="1:24" x14ac:dyDescent="0.25">
      <c r="A503" s="143" t="s">
        <v>64</v>
      </c>
      <c r="B503" s="143" t="s">
        <v>65</v>
      </c>
      <c r="C503" s="144" t="s">
        <v>257</v>
      </c>
      <c r="D503" s="143" t="s">
        <v>256</v>
      </c>
      <c r="E503" s="143" t="s">
        <v>11</v>
      </c>
      <c r="F503" s="144">
        <v>65.010000000000005</v>
      </c>
      <c r="G503" s="144">
        <v>1000</v>
      </c>
      <c r="H503" s="144">
        <v>1000</v>
      </c>
      <c r="I503" s="144" t="s">
        <v>12</v>
      </c>
      <c r="J503" s="145">
        <v>84300</v>
      </c>
      <c r="K503" s="145">
        <v>138000</v>
      </c>
      <c r="L503" s="145">
        <v>0</v>
      </c>
      <c r="M503" s="145">
        <v>102000</v>
      </c>
      <c r="N503" s="145">
        <v>2</v>
      </c>
      <c r="O503" s="146">
        <v>0</v>
      </c>
      <c r="P503" s="145">
        <v>84300</v>
      </c>
      <c r="Q503" s="145">
        <v>138000</v>
      </c>
      <c r="R503" s="145">
        <f t="shared" si="184"/>
        <v>222300</v>
      </c>
      <c r="S503" s="145">
        <v>0</v>
      </c>
      <c r="T503" s="145">
        <v>113000</v>
      </c>
      <c r="U503" s="145">
        <f t="shared" si="185"/>
        <v>113000</v>
      </c>
      <c r="V503" s="147">
        <v>2</v>
      </c>
      <c r="W503" s="147">
        <v>0</v>
      </c>
      <c r="X503" s="9">
        <f t="shared" si="186"/>
        <v>0</v>
      </c>
    </row>
    <row r="504" spans="1:24" x14ac:dyDescent="0.25">
      <c r="A504" t="s">
        <v>174</v>
      </c>
      <c r="B504" t="s">
        <v>75</v>
      </c>
      <c r="C504" s="268" t="s">
        <v>259</v>
      </c>
      <c r="D504" t="s">
        <v>258</v>
      </c>
      <c r="E504" t="s">
        <v>11</v>
      </c>
      <c r="F504" s="268">
        <v>64.36</v>
      </c>
      <c r="G504" s="268">
        <v>1000</v>
      </c>
      <c r="H504" s="268" t="s">
        <v>12</v>
      </c>
      <c r="I504" s="268">
        <v>1000</v>
      </c>
      <c r="J504" s="20">
        <v>527000</v>
      </c>
      <c r="K504" s="20">
        <v>136000</v>
      </c>
      <c r="L504" s="20">
        <v>1330000</v>
      </c>
      <c r="M504" s="20">
        <v>881000</v>
      </c>
      <c r="N504" s="20">
        <v>0.56899999999999995</v>
      </c>
      <c r="O504" s="22">
        <v>1.43</v>
      </c>
      <c r="P504" s="20">
        <v>527000</v>
      </c>
      <c r="Q504" s="20">
        <v>136000</v>
      </c>
      <c r="R504" s="20">
        <f t="shared" si="184"/>
        <v>663000</v>
      </c>
      <c r="S504" s="20">
        <v>517000</v>
      </c>
      <c r="T504" s="20">
        <v>343000</v>
      </c>
      <c r="U504" s="20">
        <f t="shared" si="185"/>
        <v>860000</v>
      </c>
      <c r="V504" s="9">
        <v>1.36</v>
      </c>
      <c r="W504" s="9">
        <v>0.64400000000000002</v>
      </c>
      <c r="X504" s="9">
        <f t="shared" si="186"/>
        <v>0.98102466793168885</v>
      </c>
    </row>
    <row r="505" spans="1:24" x14ac:dyDescent="0.25">
      <c r="A505"/>
      <c r="B505"/>
      <c r="C505" s="268"/>
      <c r="D505" s="12" t="s">
        <v>545</v>
      </c>
      <c r="E505" s="12" t="s">
        <v>11</v>
      </c>
      <c r="F505" s="268"/>
      <c r="G505" s="268"/>
      <c r="H505" s="268"/>
      <c r="I505" s="268"/>
      <c r="J505" s="20"/>
      <c r="K505" s="20"/>
      <c r="L505" s="20"/>
      <c r="M505" s="20"/>
      <c r="N505" s="20"/>
      <c r="O505" s="22"/>
      <c r="P505" s="39">
        <f t="shared" ref="P505:U505" si="189">SUM(P503:P504)</f>
        <v>611300</v>
      </c>
      <c r="Q505" s="39">
        <f t="shared" si="189"/>
        <v>274000</v>
      </c>
      <c r="R505" s="39">
        <f t="shared" si="189"/>
        <v>885300</v>
      </c>
      <c r="S505" s="39">
        <f t="shared" si="189"/>
        <v>517000</v>
      </c>
      <c r="T505" s="39">
        <f t="shared" si="189"/>
        <v>456000</v>
      </c>
      <c r="U505" s="39">
        <f t="shared" si="189"/>
        <v>973000</v>
      </c>
      <c r="V505" s="9"/>
      <c r="W505" s="9"/>
      <c r="X505" s="9"/>
    </row>
    <row r="506" spans="1:24" x14ac:dyDescent="0.25">
      <c r="A506" s="143" t="s">
        <v>109</v>
      </c>
      <c r="B506" s="143" t="s">
        <v>110</v>
      </c>
      <c r="C506" s="144" t="s">
        <v>111</v>
      </c>
      <c r="D506" s="143" t="s">
        <v>112</v>
      </c>
      <c r="E506" s="143" t="s">
        <v>113</v>
      </c>
      <c r="F506" s="144">
        <v>78.66</v>
      </c>
      <c r="G506" s="144">
        <v>1000</v>
      </c>
      <c r="H506" s="144">
        <v>1000</v>
      </c>
      <c r="I506" s="144">
        <v>1000</v>
      </c>
      <c r="J506" s="145">
        <v>7380000</v>
      </c>
      <c r="K506" s="145">
        <v>2460000</v>
      </c>
      <c r="L506" s="145">
        <v>4820000</v>
      </c>
      <c r="M506" s="145">
        <v>1660000</v>
      </c>
      <c r="N506" s="145">
        <v>1.21</v>
      </c>
      <c r="O506" s="146">
        <v>0.79</v>
      </c>
      <c r="P506" s="145">
        <v>7380000</v>
      </c>
      <c r="Q506" s="145">
        <v>2460000</v>
      </c>
      <c r="R506" s="145">
        <f t="shared" si="184"/>
        <v>9840000</v>
      </c>
      <c r="S506" s="145">
        <v>3700000</v>
      </c>
      <c r="T506" s="145">
        <v>1280000</v>
      </c>
      <c r="U506" s="145">
        <f t="shared" si="185"/>
        <v>4980000</v>
      </c>
      <c r="V506" s="147">
        <v>1.78</v>
      </c>
      <c r="W506" s="147">
        <v>0.219</v>
      </c>
      <c r="X506" s="9">
        <f t="shared" si="186"/>
        <v>0.50135501355013545</v>
      </c>
    </row>
    <row r="507" spans="1:24" x14ac:dyDescent="0.25">
      <c r="A507" t="s">
        <v>118</v>
      </c>
      <c r="B507" t="s">
        <v>119</v>
      </c>
      <c r="C507" s="268" t="s">
        <v>120</v>
      </c>
      <c r="D507" t="s">
        <v>121</v>
      </c>
      <c r="E507" t="s">
        <v>113</v>
      </c>
      <c r="F507" s="268">
        <v>78.66</v>
      </c>
      <c r="G507" s="268">
        <v>1000</v>
      </c>
      <c r="H507" s="268">
        <v>1000</v>
      </c>
      <c r="I507" s="268">
        <v>1000</v>
      </c>
      <c r="J507" s="20">
        <v>7380000</v>
      </c>
      <c r="K507" s="20">
        <v>742000</v>
      </c>
      <c r="L507" s="20">
        <v>4820000</v>
      </c>
      <c r="M507" s="20">
        <v>941000</v>
      </c>
      <c r="N507" s="20">
        <v>1.21</v>
      </c>
      <c r="O507" s="22">
        <v>0.79</v>
      </c>
      <c r="P507" s="20">
        <v>7380000</v>
      </c>
      <c r="Q507" s="20">
        <v>742000</v>
      </c>
      <c r="R507" s="20">
        <f t="shared" si="184"/>
        <v>8122000</v>
      </c>
      <c r="S507" s="20">
        <v>3650000</v>
      </c>
      <c r="T507" s="20">
        <v>713000</v>
      </c>
      <c r="U507" s="20">
        <f t="shared" si="185"/>
        <v>4363000</v>
      </c>
      <c r="V507" s="9">
        <v>1.78</v>
      </c>
      <c r="W507" s="9">
        <v>0.219</v>
      </c>
      <c r="X507" s="9">
        <f t="shared" si="186"/>
        <v>0.49457994579945802</v>
      </c>
    </row>
    <row r="508" spans="1:24" x14ac:dyDescent="0.25">
      <c r="A508" t="s">
        <v>651</v>
      </c>
      <c r="B508" t="s">
        <v>652</v>
      </c>
      <c r="C508" s="268" t="s">
        <v>111</v>
      </c>
      <c r="D508" t="s">
        <v>254</v>
      </c>
      <c r="E508" t="s">
        <v>113</v>
      </c>
      <c r="F508" s="268">
        <v>38.08</v>
      </c>
      <c r="G508" s="268">
        <v>1000</v>
      </c>
      <c r="H508" s="268" t="s">
        <v>12</v>
      </c>
      <c r="I508" s="268">
        <v>1000</v>
      </c>
      <c r="J508" s="20">
        <v>0</v>
      </c>
      <c r="K508" s="20">
        <v>19600</v>
      </c>
      <c r="L508" s="20">
        <v>102000</v>
      </c>
      <c r="M508" s="20">
        <v>244000</v>
      </c>
      <c r="N508" s="20">
        <v>0</v>
      </c>
      <c r="O508" s="22">
        <v>2</v>
      </c>
      <c r="P508" s="20">
        <v>0</v>
      </c>
      <c r="Q508" s="20">
        <v>19600</v>
      </c>
      <c r="R508" s="20">
        <f t="shared" si="184"/>
        <v>19600</v>
      </c>
      <c r="S508" s="20">
        <v>7620</v>
      </c>
      <c r="T508" s="20">
        <v>18100</v>
      </c>
      <c r="U508" s="20">
        <f t="shared" si="185"/>
        <v>25720</v>
      </c>
      <c r="V508" s="9">
        <v>0</v>
      </c>
      <c r="W508" s="9">
        <v>2</v>
      </c>
      <c r="X508" s="9" t="e">
        <f t="shared" si="186"/>
        <v>#DIV/0!</v>
      </c>
    </row>
    <row r="509" spans="1:24" x14ac:dyDescent="0.25">
      <c r="A509"/>
      <c r="B509"/>
      <c r="C509" s="268"/>
      <c r="D509" s="12" t="s">
        <v>545</v>
      </c>
      <c r="E509" s="12" t="s">
        <v>113</v>
      </c>
      <c r="F509" s="268"/>
      <c r="G509" s="268"/>
      <c r="H509" s="268"/>
      <c r="I509" s="268"/>
      <c r="J509" s="20"/>
      <c r="K509" s="20"/>
      <c r="L509" s="20"/>
      <c r="M509" s="20"/>
      <c r="N509" s="20"/>
      <c r="O509" s="22"/>
      <c r="P509" s="39">
        <f t="shared" ref="P509:U509" si="190">SUM(P506:P508)</f>
        <v>14760000</v>
      </c>
      <c r="Q509" s="39">
        <f t="shared" si="190"/>
        <v>3221600</v>
      </c>
      <c r="R509" s="39">
        <f t="shared" si="190"/>
        <v>17981600</v>
      </c>
      <c r="S509" s="39">
        <f t="shared" si="190"/>
        <v>7357620</v>
      </c>
      <c r="T509" s="39">
        <f t="shared" si="190"/>
        <v>2011100</v>
      </c>
      <c r="U509" s="39">
        <f t="shared" si="190"/>
        <v>9368720</v>
      </c>
      <c r="V509" s="9"/>
      <c r="W509" s="9"/>
      <c r="X509" s="9"/>
    </row>
    <row r="510" spans="1:24" x14ac:dyDescent="0.25">
      <c r="A510" s="143" t="s">
        <v>105</v>
      </c>
      <c r="B510" s="143" t="s">
        <v>106</v>
      </c>
      <c r="C510" s="144" t="s">
        <v>90</v>
      </c>
      <c r="D510" s="143" t="s">
        <v>91</v>
      </c>
      <c r="E510" s="143" t="s">
        <v>93</v>
      </c>
      <c r="F510" s="144">
        <v>16.649999999999999</v>
      </c>
      <c r="G510" s="144">
        <v>33.81</v>
      </c>
      <c r="H510" s="144" t="s">
        <v>12</v>
      </c>
      <c r="I510" s="144">
        <v>33.81</v>
      </c>
      <c r="J510" s="145">
        <v>1800</v>
      </c>
      <c r="K510" s="145">
        <v>7250000</v>
      </c>
      <c r="L510" s="145">
        <v>6660</v>
      </c>
      <c r="M510" s="145">
        <v>14500000</v>
      </c>
      <c r="N510" s="145">
        <v>0.42599999999999999</v>
      </c>
      <c r="O510" s="146">
        <v>1.57</v>
      </c>
      <c r="P510" s="145">
        <v>1800</v>
      </c>
      <c r="Q510" s="145">
        <v>7250000</v>
      </c>
      <c r="R510" s="145">
        <f t="shared" si="184"/>
        <v>7251800</v>
      </c>
      <c r="S510" s="145">
        <v>1700000</v>
      </c>
      <c r="T510" s="145">
        <v>3720000000</v>
      </c>
      <c r="U510" s="145">
        <f t="shared" si="185"/>
        <v>3721700000</v>
      </c>
      <c r="V510" s="147">
        <v>1.18</v>
      </c>
      <c r="W510" s="147">
        <v>0.82099999999999995</v>
      </c>
      <c r="X510" s="9">
        <f t="shared" si="186"/>
        <v>944.44444444444446</v>
      </c>
    </row>
    <row r="511" spans="1:24" x14ac:dyDescent="0.25">
      <c r="A511" t="s">
        <v>249</v>
      </c>
      <c r="B511" t="s">
        <v>248</v>
      </c>
      <c r="C511" s="268" t="s">
        <v>90</v>
      </c>
      <c r="D511" t="s">
        <v>91</v>
      </c>
      <c r="E511" t="s">
        <v>93</v>
      </c>
      <c r="F511" s="268">
        <v>16.649999999999999</v>
      </c>
      <c r="G511" s="268">
        <v>33.81</v>
      </c>
      <c r="H511" s="268" t="s">
        <v>12</v>
      </c>
      <c r="I511" s="268">
        <v>33.81</v>
      </c>
      <c r="J511" s="20">
        <v>1800</v>
      </c>
      <c r="K511" s="20">
        <v>7250000</v>
      </c>
      <c r="L511" s="20">
        <v>6660</v>
      </c>
      <c r="M511" s="20">
        <v>14500000</v>
      </c>
      <c r="N511" s="20">
        <v>0.42599999999999999</v>
      </c>
      <c r="O511" s="22">
        <v>1.57</v>
      </c>
      <c r="P511" s="20">
        <v>1800</v>
      </c>
      <c r="Q511" s="20">
        <v>7250000</v>
      </c>
      <c r="R511" s="20">
        <f t="shared" si="184"/>
        <v>7251800</v>
      </c>
      <c r="S511" s="20">
        <v>9860</v>
      </c>
      <c r="T511" s="20">
        <v>21500000</v>
      </c>
      <c r="U511" s="20">
        <f t="shared" si="185"/>
        <v>21509860</v>
      </c>
      <c r="V511" s="9">
        <v>1.18</v>
      </c>
      <c r="W511" s="9">
        <v>0.82099999999999995</v>
      </c>
      <c r="X511" s="9">
        <f t="shared" si="186"/>
        <v>5.4777777777777779</v>
      </c>
    </row>
    <row r="512" spans="1:24" x14ac:dyDescent="0.25">
      <c r="A512" t="s">
        <v>178</v>
      </c>
      <c r="B512" t="s">
        <v>296</v>
      </c>
      <c r="C512" s="268" t="s">
        <v>453</v>
      </c>
      <c r="D512" t="s">
        <v>452</v>
      </c>
      <c r="E512" t="s">
        <v>93</v>
      </c>
      <c r="F512" s="268">
        <v>43.02</v>
      </c>
      <c r="G512" s="268">
        <v>32.659999999999997</v>
      </c>
      <c r="H512" s="268">
        <v>32.659999999999997</v>
      </c>
      <c r="I512" s="268" t="s">
        <v>12</v>
      </c>
      <c r="J512" s="20">
        <v>8130</v>
      </c>
      <c r="K512" s="20">
        <v>261000</v>
      </c>
      <c r="L512" s="20">
        <v>2950</v>
      </c>
      <c r="M512" s="20">
        <v>133000</v>
      </c>
      <c r="N512" s="20">
        <v>1.47</v>
      </c>
      <c r="O512" s="22">
        <v>0.53300000000000003</v>
      </c>
      <c r="P512" s="20">
        <v>8130</v>
      </c>
      <c r="Q512" s="20">
        <v>261000</v>
      </c>
      <c r="R512" s="20">
        <f t="shared" si="184"/>
        <v>269130</v>
      </c>
      <c r="S512" s="20">
        <v>2670</v>
      </c>
      <c r="T512" s="20">
        <v>121000</v>
      </c>
      <c r="U512" s="20">
        <f t="shared" si="185"/>
        <v>123670</v>
      </c>
      <c r="V512" s="9">
        <v>1.87</v>
      </c>
      <c r="W512" s="9">
        <v>0.128</v>
      </c>
      <c r="X512" s="9">
        <f t="shared" si="186"/>
        <v>0.32841328413284132</v>
      </c>
    </row>
    <row r="513" spans="1:24" x14ac:dyDescent="0.25">
      <c r="A513" s="143" t="s">
        <v>105</v>
      </c>
      <c r="B513" s="143" t="s">
        <v>106</v>
      </c>
      <c r="C513" s="144" t="s">
        <v>247</v>
      </c>
      <c r="D513" s="143" t="s">
        <v>246</v>
      </c>
      <c r="E513" s="143" t="s">
        <v>92</v>
      </c>
      <c r="F513" s="144">
        <v>33.479999999999997</v>
      </c>
      <c r="G513" s="144">
        <v>32.450000000000003</v>
      </c>
      <c r="H513" s="144" t="s">
        <v>12</v>
      </c>
      <c r="I513" s="144">
        <v>32.450000000000003</v>
      </c>
      <c r="J513" s="145">
        <v>0</v>
      </c>
      <c r="K513" s="145">
        <v>7250000</v>
      </c>
      <c r="L513" s="145">
        <v>2880</v>
      </c>
      <c r="M513" s="145">
        <v>14500000</v>
      </c>
      <c r="N513" s="145">
        <v>0</v>
      </c>
      <c r="O513" s="146">
        <v>2</v>
      </c>
      <c r="P513" s="145">
        <v>0</v>
      </c>
      <c r="Q513" s="145">
        <v>7250000</v>
      </c>
      <c r="R513" s="145">
        <f t="shared" si="184"/>
        <v>7250000</v>
      </c>
      <c r="S513" s="145">
        <v>738000</v>
      </c>
      <c r="T513" s="145">
        <v>3720000000</v>
      </c>
      <c r="U513" s="145">
        <f t="shared" si="185"/>
        <v>3720738000</v>
      </c>
      <c r="V513" s="147">
        <v>0</v>
      </c>
      <c r="W513" s="147">
        <v>2</v>
      </c>
      <c r="X513" s="9" t="e">
        <f t="shared" si="186"/>
        <v>#DIV/0!</v>
      </c>
    </row>
    <row r="514" spans="1:24" x14ac:dyDescent="0.25">
      <c r="A514" t="s">
        <v>249</v>
      </c>
      <c r="B514" t="s">
        <v>248</v>
      </c>
      <c r="C514" s="268" t="s">
        <v>247</v>
      </c>
      <c r="D514" t="s">
        <v>246</v>
      </c>
      <c r="E514" t="s">
        <v>92</v>
      </c>
      <c r="F514" s="268">
        <v>33.479999999999997</v>
      </c>
      <c r="G514" s="268">
        <v>32.450000000000003</v>
      </c>
      <c r="H514" s="268" t="s">
        <v>12</v>
      </c>
      <c r="I514" s="268">
        <v>32.450000000000003</v>
      </c>
      <c r="J514" s="20">
        <v>0</v>
      </c>
      <c r="K514" s="20">
        <v>7250000</v>
      </c>
      <c r="L514" s="20">
        <v>2880</v>
      </c>
      <c r="M514" s="20">
        <v>14500000</v>
      </c>
      <c r="N514" s="20">
        <v>0</v>
      </c>
      <c r="O514" s="22">
        <v>2</v>
      </c>
      <c r="P514" s="20">
        <v>0</v>
      </c>
      <c r="Q514" s="20">
        <v>7250000</v>
      </c>
      <c r="R514" s="20">
        <f t="shared" si="184"/>
        <v>7250000</v>
      </c>
      <c r="S514" s="20">
        <v>4270</v>
      </c>
      <c r="T514" s="20">
        <v>21500000</v>
      </c>
      <c r="U514" s="20">
        <f t="shared" si="185"/>
        <v>21504270</v>
      </c>
      <c r="V514" s="9">
        <v>0</v>
      </c>
      <c r="W514" s="9">
        <v>2</v>
      </c>
      <c r="X514" s="9" t="e">
        <f t="shared" si="186"/>
        <v>#DIV/0!</v>
      </c>
    </row>
    <row r="515" spans="1:24" x14ac:dyDescent="0.25">
      <c r="A515"/>
      <c r="B515"/>
      <c r="C515" s="268"/>
      <c r="D515"/>
      <c r="E515"/>
      <c r="F515" s="268"/>
      <c r="G515" s="268"/>
      <c r="H515" s="268"/>
      <c r="I515" s="268"/>
      <c r="J515" s="20"/>
      <c r="K515" s="20"/>
      <c r="L515" s="20"/>
      <c r="M515" s="20"/>
      <c r="N515" s="20"/>
      <c r="O515" s="22"/>
      <c r="P515" s="20"/>
      <c r="Q515" s="20"/>
      <c r="R515" s="20"/>
      <c r="S515" s="20"/>
      <c r="T515" s="20"/>
      <c r="U515" s="20"/>
      <c r="V515" s="9"/>
      <c r="W515" s="9"/>
      <c r="X515" s="9"/>
    </row>
    <row r="516" spans="1:24" x14ac:dyDescent="0.25">
      <c r="A516" s="143" t="s">
        <v>7</v>
      </c>
      <c r="B516" s="143" t="s">
        <v>8</v>
      </c>
      <c r="C516" s="144" t="s">
        <v>19</v>
      </c>
      <c r="D516" s="143" t="s">
        <v>20</v>
      </c>
      <c r="E516" s="143" t="s">
        <v>245</v>
      </c>
      <c r="F516" s="144">
        <v>31.34</v>
      </c>
      <c r="G516" s="144">
        <v>1000</v>
      </c>
      <c r="H516" s="144" t="s">
        <v>12</v>
      </c>
      <c r="I516" s="144">
        <v>1000</v>
      </c>
      <c r="J516" s="145">
        <v>0</v>
      </c>
      <c r="K516" s="145">
        <v>33500000</v>
      </c>
      <c r="L516" s="145">
        <v>46700</v>
      </c>
      <c r="M516" s="145">
        <v>122000000</v>
      </c>
      <c r="N516" s="145">
        <v>0</v>
      </c>
      <c r="O516" s="146">
        <v>2</v>
      </c>
      <c r="P516" s="145">
        <v>0</v>
      </c>
      <c r="Q516" s="145">
        <v>33500000</v>
      </c>
      <c r="R516" s="145">
        <f t="shared" si="184"/>
        <v>33500000</v>
      </c>
      <c r="S516" s="145">
        <v>84400</v>
      </c>
      <c r="T516" s="145">
        <v>221000000</v>
      </c>
      <c r="U516" s="145">
        <f t="shared" si="185"/>
        <v>221084400</v>
      </c>
      <c r="V516" s="147">
        <v>0</v>
      </c>
      <c r="W516" s="147">
        <v>2</v>
      </c>
      <c r="X516" s="9" t="e">
        <f t="shared" si="186"/>
        <v>#DIV/0!</v>
      </c>
    </row>
    <row r="517" spans="1:24" x14ac:dyDescent="0.25">
      <c r="A517" t="s">
        <v>37</v>
      </c>
      <c r="B517" t="s">
        <v>38</v>
      </c>
      <c r="C517" s="268" t="s">
        <v>40</v>
      </c>
      <c r="D517" t="s">
        <v>41</v>
      </c>
      <c r="E517" t="s">
        <v>245</v>
      </c>
      <c r="F517" s="268">
        <v>31.34</v>
      </c>
      <c r="G517" s="268">
        <v>1000</v>
      </c>
      <c r="H517" s="268" t="s">
        <v>12</v>
      </c>
      <c r="I517" s="268">
        <v>1000</v>
      </c>
      <c r="J517" s="20">
        <v>0</v>
      </c>
      <c r="K517" s="20">
        <v>5340000</v>
      </c>
      <c r="L517" s="20">
        <v>35400</v>
      </c>
      <c r="M517" s="20">
        <v>12100000</v>
      </c>
      <c r="N517" s="20">
        <v>0</v>
      </c>
      <c r="O517" s="22">
        <v>2</v>
      </c>
      <c r="P517" s="20">
        <v>0</v>
      </c>
      <c r="Q517" s="20">
        <v>5340000</v>
      </c>
      <c r="R517" s="20">
        <f t="shared" si="184"/>
        <v>5340000</v>
      </c>
      <c r="S517" s="20">
        <v>6680</v>
      </c>
      <c r="T517" s="20">
        <v>2280000</v>
      </c>
      <c r="U517" s="20">
        <f t="shared" si="185"/>
        <v>2286680</v>
      </c>
      <c r="V517" s="9">
        <v>0</v>
      </c>
      <c r="W517" s="9">
        <v>2</v>
      </c>
      <c r="X517" s="9" t="e">
        <f t="shared" si="186"/>
        <v>#DIV/0!</v>
      </c>
    </row>
    <row r="518" spans="1:24" x14ac:dyDescent="0.25">
      <c r="A518" t="s">
        <v>252</v>
      </c>
      <c r="B518" t="s">
        <v>251</v>
      </c>
      <c r="C518" s="268" t="s">
        <v>250</v>
      </c>
      <c r="D518" t="s">
        <v>20</v>
      </c>
      <c r="E518" t="s">
        <v>245</v>
      </c>
      <c r="F518" s="268">
        <v>31.34</v>
      </c>
      <c r="G518" s="268">
        <v>1000</v>
      </c>
      <c r="H518" s="268" t="s">
        <v>12</v>
      </c>
      <c r="I518" s="268">
        <v>1000</v>
      </c>
      <c r="J518" s="20">
        <v>0</v>
      </c>
      <c r="K518" s="20">
        <v>33800000</v>
      </c>
      <c r="L518" s="20">
        <v>46700</v>
      </c>
      <c r="M518" s="20">
        <v>122000000</v>
      </c>
      <c r="N518" s="20">
        <v>0</v>
      </c>
      <c r="O518" s="22">
        <v>2</v>
      </c>
      <c r="P518" s="20">
        <v>0</v>
      </c>
      <c r="Q518" s="20">
        <v>33800000</v>
      </c>
      <c r="R518" s="20">
        <f t="shared" si="184"/>
        <v>33800000</v>
      </c>
      <c r="S518" s="20">
        <v>199000</v>
      </c>
      <c r="T518" s="20">
        <v>522000000</v>
      </c>
      <c r="U518" s="20">
        <f t="shared" si="185"/>
        <v>522199000</v>
      </c>
      <c r="V518" s="9">
        <v>0</v>
      </c>
      <c r="W518" s="9">
        <v>2</v>
      </c>
      <c r="X518" s="9" t="e">
        <f t="shared" si="186"/>
        <v>#DIV/0!</v>
      </c>
    </row>
    <row r="519" spans="1:24" x14ac:dyDescent="0.25">
      <c r="A519" t="s">
        <v>303</v>
      </c>
      <c r="B519" t="s">
        <v>302</v>
      </c>
      <c r="C519" s="268" t="s">
        <v>85</v>
      </c>
      <c r="D519" t="s">
        <v>306</v>
      </c>
      <c r="E519" t="s">
        <v>245</v>
      </c>
      <c r="F519" s="268">
        <v>34.46</v>
      </c>
      <c r="G519" s="268">
        <v>1000</v>
      </c>
      <c r="H519" s="268" t="s">
        <v>12</v>
      </c>
      <c r="I519" s="268">
        <v>1000</v>
      </c>
      <c r="J519" s="20">
        <v>79300</v>
      </c>
      <c r="K519" s="20">
        <v>32900000</v>
      </c>
      <c r="L519" s="20">
        <v>255000</v>
      </c>
      <c r="M519" s="20">
        <v>51100000</v>
      </c>
      <c r="N519" s="20">
        <v>0.47399999999999998</v>
      </c>
      <c r="O519" s="22">
        <v>1.53</v>
      </c>
      <c r="P519" s="20">
        <v>79300</v>
      </c>
      <c r="Q519" s="20">
        <v>32900000</v>
      </c>
      <c r="R519" s="20">
        <f t="shared" si="184"/>
        <v>32979300</v>
      </c>
      <c r="S519" s="20">
        <v>257000</v>
      </c>
      <c r="T519" s="20">
        <v>51500000</v>
      </c>
      <c r="U519" s="20">
        <f t="shared" si="185"/>
        <v>51757000</v>
      </c>
      <c r="V519" s="9">
        <v>1.24</v>
      </c>
      <c r="W519" s="9">
        <v>0.755</v>
      </c>
      <c r="X519" s="9">
        <f t="shared" si="186"/>
        <v>3.240857503152585</v>
      </c>
    </row>
    <row r="520" spans="1:24" x14ac:dyDescent="0.25">
      <c r="A520" t="s">
        <v>105</v>
      </c>
      <c r="B520" t="s">
        <v>106</v>
      </c>
      <c r="C520" s="268" t="s">
        <v>85</v>
      </c>
      <c r="D520" t="s">
        <v>99</v>
      </c>
      <c r="E520" t="s">
        <v>245</v>
      </c>
      <c r="F520" s="268">
        <v>34.46</v>
      </c>
      <c r="G520" s="268">
        <v>1000</v>
      </c>
      <c r="H520" s="268" t="s">
        <v>12</v>
      </c>
      <c r="I520" s="268">
        <v>1000</v>
      </c>
      <c r="J520" s="20">
        <v>79300</v>
      </c>
      <c r="K520" s="20">
        <v>32900000</v>
      </c>
      <c r="L520" s="20">
        <v>255000</v>
      </c>
      <c r="M520" s="20">
        <v>51100000</v>
      </c>
      <c r="N520" s="20">
        <v>0.47399999999999998</v>
      </c>
      <c r="O520" s="22">
        <v>1.53</v>
      </c>
      <c r="P520" s="20">
        <v>79300</v>
      </c>
      <c r="Q520" s="20">
        <v>32900000</v>
      </c>
      <c r="R520" s="20">
        <f t="shared" si="184"/>
        <v>32979300</v>
      </c>
      <c r="S520" s="20">
        <v>65300000</v>
      </c>
      <c r="T520" s="20">
        <v>13100000000</v>
      </c>
      <c r="U520" s="20">
        <f t="shared" si="185"/>
        <v>13165300000</v>
      </c>
      <c r="V520" s="9">
        <v>1.24</v>
      </c>
      <c r="W520" s="9">
        <v>0.755</v>
      </c>
      <c r="X520" s="9">
        <f t="shared" si="186"/>
        <v>823.4552332912989</v>
      </c>
    </row>
    <row r="521" spans="1:24" x14ac:dyDescent="0.25">
      <c r="A521" t="s">
        <v>105</v>
      </c>
      <c r="B521" t="s">
        <v>106</v>
      </c>
      <c r="C521" s="268" t="s">
        <v>247</v>
      </c>
      <c r="D521" t="s">
        <v>246</v>
      </c>
      <c r="E521" t="s">
        <v>245</v>
      </c>
      <c r="F521" s="268">
        <v>30.08</v>
      </c>
      <c r="G521" s="268">
        <v>1000</v>
      </c>
      <c r="H521" s="268">
        <v>1000</v>
      </c>
      <c r="I521" s="268">
        <v>1000</v>
      </c>
      <c r="J521" s="20">
        <v>36700</v>
      </c>
      <c r="K521" s="20">
        <v>7210000</v>
      </c>
      <c r="L521" s="20">
        <v>152000</v>
      </c>
      <c r="M521" s="20">
        <v>14400000</v>
      </c>
      <c r="N521" s="20">
        <v>0.38900000000000001</v>
      </c>
      <c r="O521" s="22">
        <v>1.61</v>
      </c>
      <c r="P521" s="20">
        <v>36700</v>
      </c>
      <c r="Q521" s="20">
        <v>7210000</v>
      </c>
      <c r="R521" s="20">
        <f t="shared" si="184"/>
        <v>7246700</v>
      </c>
      <c r="S521" s="20">
        <v>38800000</v>
      </c>
      <c r="T521" s="20">
        <v>3680000000</v>
      </c>
      <c r="U521" s="20">
        <f t="shared" si="185"/>
        <v>3718800000</v>
      </c>
      <c r="V521" s="9">
        <v>1.1200000000000001</v>
      </c>
      <c r="W521" s="9">
        <v>0.876</v>
      </c>
      <c r="X521" s="9">
        <f t="shared" si="186"/>
        <v>1057.2207084468664</v>
      </c>
    </row>
    <row r="522" spans="1:24" x14ac:dyDescent="0.25">
      <c r="A522" t="s">
        <v>249</v>
      </c>
      <c r="B522" t="s">
        <v>248</v>
      </c>
      <c r="C522" s="268" t="s">
        <v>85</v>
      </c>
      <c r="D522" t="s">
        <v>298</v>
      </c>
      <c r="E522" t="s">
        <v>245</v>
      </c>
      <c r="F522" s="268">
        <v>34.46</v>
      </c>
      <c r="G522" s="268">
        <v>1000</v>
      </c>
      <c r="H522" s="268" t="s">
        <v>12</v>
      </c>
      <c r="I522" s="268">
        <v>1000</v>
      </c>
      <c r="J522" s="20">
        <v>79300</v>
      </c>
      <c r="K522" s="20">
        <v>32900000</v>
      </c>
      <c r="L522" s="20">
        <v>255000</v>
      </c>
      <c r="M522" s="20">
        <v>51100000</v>
      </c>
      <c r="N522" s="20">
        <v>0.47399999999999998</v>
      </c>
      <c r="O522" s="22">
        <v>1.53</v>
      </c>
      <c r="P522" s="20">
        <v>79300</v>
      </c>
      <c r="Q522" s="20">
        <v>32900000</v>
      </c>
      <c r="R522" s="20">
        <f t="shared" si="184"/>
        <v>32979300</v>
      </c>
      <c r="S522" s="20">
        <v>378000</v>
      </c>
      <c r="T522" s="20">
        <v>75600000</v>
      </c>
      <c r="U522" s="20">
        <f t="shared" si="185"/>
        <v>75978000</v>
      </c>
      <c r="V522" s="9">
        <v>1.24</v>
      </c>
      <c r="W522" s="9">
        <v>0.755</v>
      </c>
      <c r="X522" s="9">
        <f t="shared" si="186"/>
        <v>4.7667087011349309</v>
      </c>
    </row>
    <row r="523" spans="1:24" x14ac:dyDescent="0.25">
      <c r="A523" t="s">
        <v>249</v>
      </c>
      <c r="B523" t="s">
        <v>248</v>
      </c>
      <c r="C523" s="268" t="s">
        <v>247</v>
      </c>
      <c r="D523" t="s">
        <v>246</v>
      </c>
      <c r="E523" t="s">
        <v>245</v>
      </c>
      <c r="F523" s="268">
        <v>30.08</v>
      </c>
      <c r="G523" s="268">
        <v>1000</v>
      </c>
      <c r="H523" s="268">
        <v>1000</v>
      </c>
      <c r="I523" s="268">
        <v>1000</v>
      </c>
      <c r="J523" s="20">
        <v>36700</v>
      </c>
      <c r="K523" s="20">
        <v>7210000</v>
      </c>
      <c r="L523" s="20">
        <v>152000</v>
      </c>
      <c r="M523" s="20">
        <v>14400000</v>
      </c>
      <c r="N523" s="20">
        <v>0.38900000000000001</v>
      </c>
      <c r="O523" s="22">
        <v>1.61</v>
      </c>
      <c r="P523" s="20">
        <v>36700</v>
      </c>
      <c r="Q523" s="20">
        <v>7210000</v>
      </c>
      <c r="R523" s="20">
        <f t="shared" si="184"/>
        <v>7246700</v>
      </c>
      <c r="S523" s="20">
        <v>225000</v>
      </c>
      <c r="T523" s="20">
        <v>21300000</v>
      </c>
      <c r="U523" s="20">
        <f t="shared" si="185"/>
        <v>21525000</v>
      </c>
      <c r="V523" s="9">
        <v>1.1200000000000001</v>
      </c>
      <c r="W523" s="9">
        <v>0.876</v>
      </c>
      <c r="X523" s="9">
        <f t="shared" si="186"/>
        <v>6.130790190735695</v>
      </c>
    </row>
    <row r="524" spans="1:24" x14ac:dyDescent="0.25">
      <c r="A524"/>
      <c r="B524"/>
      <c r="C524" s="268"/>
      <c r="D524" s="12" t="s">
        <v>545</v>
      </c>
      <c r="E524" s="12" t="s">
        <v>245</v>
      </c>
      <c r="F524" s="268"/>
      <c r="G524" s="268"/>
      <c r="H524" s="268"/>
      <c r="I524" s="268"/>
      <c r="J524" s="20"/>
      <c r="K524" s="20"/>
      <c r="L524" s="20"/>
      <c r="M524" s="20"/>
      <c r="N524" s="20"/>
      <c r="O524" s="22"/>
      <c r="P524" s="39">
        <f t="shared" ref="P524:U524" si="191">SUM(P516:P523)</f>
        <v>311300</v>
      </c>
      <c r="Q524" s="39">
        <f t="shared" si="191"/>
        <v>185760000</v>
      </c>
      <c r="R524" s="39">
        <f t="shared" si="191"/>
        <v>186071300</v>
      </c>
      <c r="S524" s="39">
        <f t="shared" si="191"/>
        <v>105250080</v>
      </c>
      <c r="T524" s="39">
        <f t="shared" si="191"/>
        <v>17673680000</v>
      </c>
      <c r="U524" s="39">
        <f t="shared" si="191"/>
        <v>17778930080</v>
      </c>
      <c r="V524" s="9"/>
      <c r="W524" s="9"/>
      <c r="X524" s="9"/>
    </row>
    <row r="525" spans="1:24" x14ac:dyDescent="0.25">
      <c r="A525" s="143" t="s">
        <v>303</v>
      </c>
      <c r="B525" s="143" t="s">
        <v>302</v>
      </c>
      <c r="C525" s="144" t="s">
        <v>382</v>
      </c>
      <c r="D525" s="143" t="s">
        <v>384</v>
      </c>
      <c r="E525" s="143" t="s">
        <v>653</v>
      </c>
      <c r="F525" s="144">
        <v>21.12</v>
      </c>
      <c r="G525" s="144">
        <v>1000</v>
      </c>
      <c r="H525" s="144">
        <v>1000</v>
      </c>
      <c r="I525" s="144" t="s">
        <v>12</v>
      </c>
      <c r="J525" s="145">
        <v>650000</v>
      </c>
      <c r="K525" s="145">
        <v>32300000</v>
      </c>
      <c r="L525" s="145">
        <v>3080000</v>
      </c>
      <c r="M525" s="145">
        <v>48200000</v>
      </c>
      <c r="N525" s="145">
        <v>0.34899999999999998</v>
      </c>
      <c r="O525" s="146">
        <v>1.65</v>
      </c>
      <c r="P525" s="145">
        <v>650000</v>
      </c>
      <c r="Q525" s="145">
        <v>32300000</v>
      </c>
      <c r="R525" s="145">
        <f t="shared" si="184"/>
        <v>32950000</v>
      </c>
      <c r="S525" s="145">
        <v>3110000</v>
      </c>
      <c r="T525" s="145">
        <v>48600000</v>
      </c>
      <c r="U525" s="145">
        <f t="shared" si="185"/>
        <v>51710000</v>
      </c>
      <c r="V525" s="147">
        <v>1.06</v>
      </c>
      <c r="W525" s="147">
        <v>0.94399999999999995</v>
      </c>
      <c r="X525" s="9">
        <f t="shared" si="186"/>
        <v>4.7846153846153845</v>
      </c>
    </row>
    <row r="526" spans="1:24" x14ac:dyDescent="0.25">
      <c r="A526" t="s">
        <v>105</v>
      </c>
      <c r="B526" t="s">
        <v>106</v>
      </c>
      <c r="C526" s="268" t="s">
        <v>382</v>
      </c>
      <c r="D526" t="s">
        <v>383</v>
      </c>
      <c r="E526" t="s">
        <v>653</v>
      </c>
      <c r="F526" s="268">
        <v>21.12</v>
      </c>
      <c r="G526" s="268">
        <v>1000</v>
      </c>
      <c r="H526" s="268">
        <v>1000</v>
      </c>
      <c r="I526" s="268" t="s">
        <v>12</v>
      </c>
      <c r="J526" s="20">
        <v>650000</v>
      </c>
      <c r="K526" s="20">
        <v>32300000</v>
      </c>
      <c r="L526" s="20">
        <v>3080000</v>
      </c>
      <c r="M526" s="20">
        <v>48200000</v>
      </c>
      <c r="N526" s="20">
        <v>0.34899999999999998</v>
      </c>
      <c r="O526" s="22">
        <v>1.65</v>
      </c>
      <c r="P526" s="20">
        <v>650000</v>
      </c>
      <c r="Q526" s="20">
        <v>32300000</v>
      </c>
      <c r="R526" s="20">
        <f t="shared" si="184"/>
        <v>32950000</v>
      </c>
      <c r="S526" s="20">
        <v>789000000</v>
      </c>
      <c r="T526" s="20">
        <v>12300000000</v>
      </c>
      <c r="U526" s="20">
        <f t="shared" si="185"/>
        <v>13089000000</v>
      </c>
      <c r="V526" s="9">
        <v>1.06</v>
      </c>
      <c r="W526" s="9">
        <v>0.94399999999999995</v>
      </c>
      <c r="X526" s="9">
        <f t="shared" si="186"/>
        <v>1213.8461538461538</v>
      </c>
    </row>
    <row r="527" spans="1:24" x14ac:dyDescent="0.25">
      <c r="A527" s="148" t="s">
        <v>249</v>
      </c>
      <c r="B527" s="148" t="s">
        <v>248</v>
      </c>
      <c r="C527" s="149" t="s">
        <v>382</v>
      </c>
      <c r="D527" s="148" t="s">
        <v>381</v>
      </c>
      <c r="E527" s="148" t="s">
        <v>653</v>
      </c>
      <c r="F527" s="149">
        <v>21.12</v>
      </c>
      <c r="G527" s="149">
        <v>1000</v>
      </c>
      <c r="H527" s="149">
        <v>1000</v>
      </c>
      <c r="I527" s="149" t="s">
        <v>12</v>
      </c>
      <c r="J527" s="150">
        <v>650000</v>
      </c>
      <c r="K527" s="150">
        <v>32300000</v>
      </c>
      <c r="L527" s="150">
        <v>3080000</v>
      </c>
      <c r="M527" s="150">
        <v>48200000</v>
      </c>
      <c r="N527" s="150">
        <v>0.34899999999999998</v>
      </c>
      <c r="O527" s="151">
        <v>1.65</v>
      </c>
      <c r="P527" s="150">
        <v>650000</v>
      </c>
      <c r="Q527" s="150">
        <v>32300000</v>
      </c>
      <c r="R527" s="150">
        <f t="shared" si="184"/>
        <v>32950000</v>
      </c>
      <c r="S527" s="150">
        <v>4560000</v>
      </c>
      <c r="T527" s="150">
        <v>71400000</v>
      </c>
      <c r="U527" s="150">
        <f t="shared" si="185"/>
        <v>75960000</v>
      </c>
      <c r="V527" s="152">
        <v>1.06</v>
      </c>
      <c r="W527" s="152">
        <v>0.94399999999999995</v>
      </c>
      <c r="X527" s="9">
        <f t="shared" si="186"/>
        <v>7.0153846153846153</v>
      </c>
    </row>
    <row r="528" spans="1:24" x14ac:dyDescent="0.25">
      <c r="A528"/>
      <c r="B528"/>
      <c r="C528" s="268"/>
      <c r="D528" s="219" t="s">
        <v>545</v>
      </c>
      <c r="E528" s="218" t="s">
        <v>653</v>
      </c>
      <c r="F528" s="268"/>
      <c r="G528" s="268"/>
      <c r="H528" s="268"/>
      <c r="I528" s="268"/>
      <c r="J528" s="268"/>
      <c r="K528" s="268"/>
      <c r="L528" s="268"/>
      <c r="M528" s="268"/>
      <c r="N528" s="268"/>
      <c r="O528" s="270"/>
      <c r="P528" s="39">
        <f t="shared" ref="P528:U528" si="192">SUM(P525:P527)</f>
        <v>1950000</v>
      </c>
      <c r="Q528" s="39">
        <f t="shared" si="192"/>
        <v>96900000</v>
      </c>
      <c r="R528" s="39">
        <f t="shared" si="192"/>
        <v>98850000</v>
      </c>
      <c r="S528" s="39">
        <f t="shared" si="192"/>
        <v>796670000</v>
      </c>
      <c r="T528" s="39">
        <f t="shared" si="192"/>
        <v>12420000000</v>
      </c>
      <c r="U528" s="39">
        <f t="shared" si="192"/>
        <v>13216670000</v>
      </c>
      <c r="V528" s="268"/>
      <c r="W528" s="268"/>
      <c r="X528" s="9">
        <f t="shared" si="186"/>
        <v>408.54871794871792</v>
      </c>
    </row>
  </sheetData>
  <sortState ref="A3:BK61">
    <sortCondition ref="E3:E61"/>
  </sortState>
  <mergeCells count="7">
    <mergeCell ref="A169:L169"/>
    <mergeCell ref="T310:T311"/>
    <mergeCell ref="BL2:BS2"/>
    <mergeCell ref="AN2:BK2"/>
    <mergeCell ref="A89:E89"/>
    <mergeCell ref="A1:I1"/>
    <mergeCell ref="J1:O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tabSelected="1" zoomScale="80" zoomScaleNormal="80" workbookViewId="0">
      <selection activeCell="S1" sqref="S1"/>
    </sheetView>
  </sheetViews>
  <sheetFormatPr defaultRowHeight="15" x14ac:dyDescent="0.25"/>
  <cols>
    <col min="1" max="1" customWidth="true" width="12.140625" collapsed="true"/>
    <col min="3" max="3" customWidth="true" width="7.85546875" collapsed="true"/>
    <col min="4" max="4" customWidth="true" style="306" width="8.28515625" collapsed="true"/>
    <col min="5" max="5" style="306" width="9.140625" collapsed="true"/>
    <col min="6" max="6" customWidth="true" style="268" width="8.5703125" collapsed="true"/>
    <col min="7" max="7" style="306" width="9.140625" collapsed="true"/>
    <col min="8" max="11" customWidth="true" style="306" width="10.28515625" collapsed="true"/>
    <col min="16" max="16" customWidth="true" width="15.7109375" collapsed="true"/>
    <col min="18" max="18" customWidth="true" width="11.140625" collapsed="true"/>
  </cols>
  <sheetData>
    <row r="1" spans="1:46" x14ac:dyDescent="0.25">
      <c r="A1" s="342"/>
      <c r="B1" s="342"/>
      <c r="C1" s="342"/>
      <c r="D1" s="342"/>
      <c r="E1" s="342"/>
      <c r="F1" s="342"/>
      <c r="I1" s="342"/>
      <c r="J1" s="342"/>
      <c r="K1" s="342"/>
      <c r="L1" s="280"/>
      <c r="M1" s="43"/>
      <c r="N1" s="342"/>
      <c r="O1" s="342"/>
      <c r="P1" s="342"/>
      <c r="Q1" s="43"/>
      <c r="R1" s="42"/>
    </row>
    <row r="2" spans="1:46" x14ac:dyDescent="0.25">
      <c r="B2" s="306"/>
      <c r="C2" s="306"/>
      <c r="D2" s="268"/>
      <c r="F2" s="306"/>
    </row>
    <row r="3" spans="1:46" x14ac:dyDescent="0.25">
      <c r="B3" s="306"/>
      <c r="C3" s="306"/>
      <c r="D3" s="268"/>
      <c r="F3" s="306"/>
    </row>
    <row r="4" spans="1:46" x14ac:dyDescent="0.25">
      <c r="B4" s="306"/>
      <c r="C4" s="306"/>
      <c r="D4" s="268"/>
      <c r="F4" s="306"/>
    </row>
    <row r="5" spans="1:46" ht="18.75" x14ac:dyDescent="0.3">
      <c r="A5" s="409" t="s">
        <v>803</v>
      </c>
      <c r="B5" s="410" t="s">
        <v>804</v>
      </c>
      <c r="C5" s="306"/>
      <c r="D5" s="268"/>
      <c r="F5" s="306"/>
      <c r="Q5" s="343"/>
      <c r="R5" s="343"/>
      <c r="S5" s="343"/>
      <c r="T5" s="343"/>
      <c r="U5" s="343"/>
    </row>
    <row r="6" spans="1:46" ht="43.15" customHeight="1" x14ac:dyDescent="0.25">
      <c r="A6" s="344" t="s">
        <v>778</v>
      </c>
      <c r="B6" s="345"/>
      <c r="C6" s="345"/>
      <c r="D6" s="346"/>
      <c r="E6" s="347" t="s">
        <v>779</v>
      </c>
      <c r="F6" s="348"/>
      <c r="G6" s="348"/>
      <c r="H6" s="348"/>
      <c r="I6" s="348"/>
      <c r="J6" s="349"/>
      <c r="K6" s="350" t="s">
        <v>780</v>
      </c>
      <c r="L6" s="351"/>
      <c r="M6" s="351"/>
      <c r="N6" s="351"/>
      <c r="O6" s="351"/>
      <c r="P6" s="352"/>
      <c r="Q6" s="353" t="s">
        <v>781</v>
      </c>
      <c r="R6" s="354" t="s">
        <v>782</v>
      </c>
      <c r="S6" s="355" t="s">
        <v>783</v>
      </c>
      <c r="T6" s="356" t="s">
        <v>784</v>
      </c>
      <c r="U6" s="355" t="s">
        <v>785</v>
      </c>
      <c r="V6" s="355" t="s">
        <v>786</v>
      </c>
      <c r="W6" s="293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</row>
    <row r="7" spans="1:46" x14ac:dyDescent="0.25">
      <c r="A7" s="357" t="s">
        <v>787</v>
      </c>
      <c r="B7" s="358" t="s">
        <v>788</v>
      </c>
      <c r="C7" s="358" t="s">
        <v>789</v>
      </c>
      <c r="D7" s="359" t="s">
        <v>790</v>
      </c>
      <c r="E7" s="360" t="s">
        <v>791</v>
      </c>
      <c r="F7" s="361" t="s">
        <v>792</v>
      </c>
      <c r="G7" s="361" t="s">
        <v>793</v>
      </c>
      <c r="H7" s="362" t="s">
        <v>794</v>
      </c>
      <c r="I7" s="363" t="s">
        <v>232</v>
      </c>
      <c r="J7" s="364" t="s">
        <v>795</v>
      </c>
      <c r="K7" s="360" t="s">
        <v>791</v>
      </c>
      <c r="L7" s="361" t="s">
        <v>796</v>
      </c>
      <c r="M7" s="361" t="s">
        <v>793</v>
      </c>
      <c r="N7" s="358" t="s">
        <v>794</v>
      </c>
      <c r="O7" s="361" t="s">
        <v>232</v>
      </c>
      <c r="P7" s="364" t="s">
        <v>795</v>
      </c>
      <c r="Q7" s="365" t="s">
        <v>797</v>
      </c>
      <c r="R7" s="366" t="s">
        <v>797</v>
      </c>
      <c r="S7" s="367"/>
      <c r="T7" s="368"/>
      <c r="U7" s="369"/>
      <c r="V7" s="309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</row>
    <row r="8" spans="1:46" x14ac:dyDescent="0.25">
      <c r="A8" s="308">
        <v>1</v>
      </c>
      <c r="B8" s="370">
        <v>126</v>
      </c>
      <c r="C8" s="305">
        <v>6</v>
      </c>
      <c r="D8" s="307">
        <v>222</v>
      </c>
      <c r="E8" s="308">
        <v>1.91</v>
      </c>
      <c r="F8" s="266">
        <v>1.8420000000000001</v>
      </c>
      <c r="G8" s="163">
        <f t="shared" ref="G8:G28" si="0">AVERAGE(E8:F8)</f>
        <v>1.8759999999999999</v>
      </c>
      <c r="H8" s="203">
        <f>G8-0.086</f>
        <v>1.7899999999999998</v>
      </c>
      <c r="I8" s="371">
        <f t="shared" ref="I8:I28" si="1">STDEV(E8:F8)</f>
        <v>4.8083261120685117E-2</v>
      </c>
      <c r="J8" s="372">
        <f>I8*100/G8</f>
        <v>2.5630736205056035</v>
      </c>
      <c r="K8" s="373">
        <v>1.4830000000000001</v>
      </c>
      <c r="L8" s="64">
        <v>1.6279999999999999</v>
      </c>
      <c r="M8" s="203">
        <f t="shared" ref="M8:M28" si="2">AVERAGE(K8:L8)</f>
        <v>1.5554999999999999</v>
      </c>
      <c r="N8" s="203">
        <f>M8-0.086</f>
        <v>1.4694999999999998</v>
      </c>
      <c r="O8" s="203">
        <f t="shared" ref="O8:O28" si="3">STDEV(K8:L8)</f>
        <v>0.10253048327204925</v>
      </c>
      <c r="P8" s="374">
        <f>O8*100/M8</f>
        <v>6.5914807632304244</v>
      </c>
      <c r="Q8" s="375">
        <f>(H8-0.03)/0.662</f>
        <v>2.6586102719033229</v>
      </c>
      <c r="R8" s="371">
        <f>(N8-0.03)/0.662</f>
        <v>2.1744712990936552</v>
      </c>
      <c r="S8" s="376">
        <f>Q8*40</f>
        <v>106.34441087613291</v>
      </c>
      <c r="T8" s="377" t="s">
        <v>798</v>
      </c>
      <c r="U8" s="378">
        <f>R8*40</f>
        <v>86.978851963746209</v>
      </c>
      <c r="V8" s="294">
        <f>S8*100/U8</f>
        <v>122.2646752344564</v>
      </c>
      <c r="W8" s="37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</row>
    <row r="9" spans="1:46" s="389" customFormat="1" x14ac:dyDescent="0.25">
      <c r="A9" s="380">
        <v>2</v>
      </c>
      <c r="B9" s="381">
        <v>18.100000000000001</v>
      </c>
      <c r="C9" s="382">
        <v>4</v>
      </c>
      <c r="D9" s="383">
        <v>318</v>
      </c>
      <c r="E9" s="380">
        <v>1.1479999999999999</v>
      </c>
      <c r="F9" s="381">
        <v>1.123</v>
      </c>
      <c r="G9" s="384">
        <f t="shared" si="0"/>
        <v>1.1355</v>
      </c>
      <c r="H9" s="203">
        <f t="shared" ref="H9:H28" si="4">G9-0.086</f>
        <v>1.0494999999999999</v>
      </c>
      <c r="I9" s="385">
        <f t="shared" si="1"/>
        <v>1.7677669529663625E-2</v>
      </c>
      <c r="J9" s="372">
        <f t="shared" ref="J9:J28" si="5">I9*100/G9</f>
        <v>1.5568181003666779</v>
      </c>
      <c r="K9" s="386">
        <v>0.92700000000000005</v>
      </c>
      <c r="L9" s="387">
        <v>0.91700000000000004</v>
      </c>
      <c r="M9" s="388">
        <f t="shared" si="2"/>
        <v>0.92200000000000004</v>
      </c>
      <c r="N9" s="203">
        <f t="shared" ref="N9:N28" si="6">M9-0.086</f>
        <v>0.83600000000000008</v>
      </c>
      <c r="O9" s="388">
        <f t="shared" si="3"/>
        <v>7.0710678118654814E-3</v>
      </c>
      <c r="P9" s="374">
        <f t="shared" ref="P9:P28" si="7">O9*100/M9</f>
        <v>0.76692709456241659</v>
      </c>
      <c r="Q9" s="375">
        <f t="shared" ref="Q9:Q28" si="8">(H9-0.03)/0.662</f>
        <v>1.5400302114803623</v>
      </c>
      <c r="R9" s="371">
        <f t="shared" ref="R9:R28" si="9">(N9-0.03)/0.662</f>
        <v>1.2175226586102719</v>
      </c>
      <c r="S9" s="376">
        <f>Q9*10</f>
        <v>15.400302114803623</v>
      </c>
      <c r="T9" s="377" t="s">
        <v>799</v>
      </c>
      <c r="U9" s="378">
        <f>R9*10</f>
        <v>12.175226586102719</v>
      </c>
      <c r="V9" s="294">
        <f t="shared" ref="V9:V25" si="10">S9*100/U9</f>
        <v>126.48883374689824</v>
      </c>
      <c r="W9" s="379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</row>
    <row r="10" spans="1:46" x14ac:dyDescent="0.25">
      <c r="A10" s="308">
        <v>3</v>
      </c>
      <c r="B10" s="266">
        <v>94.7</v>
      </c>
      <c r="C10" s="305">
        <v>5</v>
      </c>
      <c r="D10" s="307">
        <v>319</v>
      </c>
      <c r="E10" s="308">
        <v>1.3819999999999999</v>
      </c>
      <c r="F10" s="266">
        <v>1.4350000000000001</v>
      </c>
      <c r="G10" s="163">
        <f t="shared" si="0"/>
        <v>1.4085000000000001</v>
      </c>
      <c r="H10" s="203">
        <f t="shared" si="4"/>
        <v>1.3225</v>
      </c>
      <c r="I10" s="371">
        <f t="shared" si="1"/>
        <v>3.7476659402887129E-2</v>
      </c>
      <c r="J10" s="372">
        <f t="shared" si="5"/>
        <v>2.6607496913657882</v>
      </c>
      <c r="K10" s="373">
        <v>1.2609999999999999</v>
      </c>
      <c r="L10" s="64">
        <v>1.2450000000000001</v>
      </c>
      <c r="M10" s="203">
        <f t="shared" si="2"/>
        <v>1.2530000000000001</v>
      </c>
      <c r="N10" s="203">
        <f t="shared" si="6"/>
        <v>1.167</v>
      </c>
      <c r="O10" s="203">
        <f t="shared" si="3"/>
        <v>1.1313708498984613E-2</v>
      </c>
      <c r="P10" s="374">
        <f t="shared" si="7"/>
        <v>0.90292964876174087</v>
      </c>
      <c r="Q10" s="375">
        <f t="shared" si="8"/>
        <v>1.952416918429003</v>
      </c>
      <c r="R10" s="371">
        <f t="shared" si="9"/>
        <v>1.7175226586102719</v>
      </c>
      <c r="S10" s="376">
        <f>Q10*40</f>
        <v>78.096676737160124</v>
      </c>
      <c r="T10" s="377" t="s">
        <v>798</v>
      </c>
      <c r="U10" s="378">
        <f>R10*40</f>
        <v>68.700906344410868</v>
      </c>
      <c r="V10" s="294">
        <f t="shared" si="10"/>
        <v>113.67634124890063</v>
      </c>
      <c r="W10" s="379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</row>
    <row r="11" spans="1:46" x14ac:dyDescent="0.25">
      <c r="A11" s="390">
        <v>4</v>
      </c>
      <c r="B11" s="266">
        <v>34.200000000000003</v>
      </c>
      <c r="C11" s="305">
        <v>4</v>
      </c>
      <c r="D11" s="44">
        <v>406</v>
      </c>
      <c r="E11" s="308">
        <v>0.83899999999999997</v>
      </c>
      <c r="F11" s="266">
        <v>0.84399999999999997</v>
      </c>
      <c r="G11" s="163">
        <f t="shared" si="0"/>
        <v>0.84149999999999991</v>
      </c>
      <c r="H11" s="203">
        <f t="shared" si="4"/>
        <v>0.75549999999999995</v>
      </c>
      <c r="I11" s="371">
        <f t="shared" si="1"/>
        <v>3.5355339059327407E-3</v>
      </c>
      <c r="J11" s="372">
        <f t="shared" si="5"/>
        <v>0.42014663172106248</v>
      </c>
      <c r="K11" s="373">
        <v>0.73</v>
      </c>
      <c r="L11" s="64">
        <v>0.66800000000000004</v>
      </c>
      <c r="M11" s="203">
        <f t="shared" si="2"/>
        <v>0.69900000000000007</v>
      </c>
      <c r="N11" s="203">
        <f t="shared" si="6"/>
        <v>0.6130000000000001</v>
      </c>
      <c r="O11" s="203">
        <f t="shared" si="3"/>
        <v>4.3840620433565909E-2</v>
      </c>
      <c r="P11" s="374">
        <f t="shared" si="7"/>
        <v>6.2719056414257377</v>
      </c>
      <c r="Q11" s="375">
        <f t="shared" si="8"/>
        <v>1.0959214501510572</v>
      </c>
      <c r="R11" s="371">
        <f t="shared" si="9"/>
        <v>0.88066465256797588</v>
      </c>
      <c r="S11" s="376">
        <f>Q11*40</f>
        <v>43.836858006042291</v>
      </c>
      <c r="T11" s="377" t="s">
        <v>798</v>
      </c>
      <c r="U11" s="378">
        <f>R11*40</f>
        <v>35.226586102719033</v>
      </c>
      <c r="V11" s="294">
        <f t="shared" si="10"/>
        <v>124.44253859348198</v>
      </c>
      <c r="W11" s="379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</row>
    <row r="12" spans="1:46" s="389" customFormat="1" x14ac:dyDescent="0.25">
      <c r="A12" s="380">
        <v>5</v>
      </c>
      <c r="B12" s="381">
        <v>12.2</v>
      </c>
      <c r="C12" s="382">
        <v>3</v>
      </c>
      <c r="D12" s="383">
        <v>412</v>
      </c>
      <c r="E12" s="380">
        <v>0.81200000000000006</v>
      </c>
      <c r="F12" s="381">
        <v>0.77800000000000002</v>
      </c>
      <c r="G12" s="384">
        <f t="shared" si="0"/>
        <v>0.79500000000000004</v>
      </c>
      <c r="H12" s="203">
        <f t="shared" si="4"/>
        <v>0.70900000000000007</v>
      </c>
      <c r="I12" s="385">
        <f t="shared" si="1"/>
        <v>2.4041630560342638E-2</v>
      </c>
      <c r="J12" s="372">
        <f t="shared" si="5"/>
        <v>3.024104472999074</v>
      </c>
      <c r="K12" s="386">
        <v>0.80500000000000005</v>
      </c>
      <c r="L12" s="387">
        <v>0.78400000000000003</v>
      </c>
      <c r="M12" s="388">
        <f t="shared" si="2"/>
        <v>0.79449999999999998</v>
      </c>
      <c r="N12" s="203">
        <f t="shared" si="6"/>
        <v>0.70850000000000002</v>
      </c>
      <c r="O12" s="388">
        <f t="shared" si="3"/>
        <v>1.4849242404917511E-2</v>
      </c>
      <c r="P12" s="374">
        <f t="shared" si="7"/>
        <v>1.8690047079820655</v>
      </c>
      <c r="Q12" s="375">
        <f t="shared" si="8"/>
        <v>1.0256797583081572</v>
      </c>
      <c r="R12" s="371">
        <f t="shared" si="9"/>
        <v>1.0249244712990937</v>
      </c>
      <c r="S12" s="391">
        <f>Q12*10</f>
        <v>10.256797583081571</v>
      </c>
      <c r="T12" s="377" t="s">
        <v>799</v>
      </c>
      <c r="U12" s="378">
        <f>R12*10</f>
        <v>10.249244712990937</v>
      </c>
      <c r="V12" s="294">
        <f t="shared" si="10"/>
        <v>100.07369196757553</v>
      </c>
      <c r="W12" s="379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</row>
    <row r="13" spans="1:46" x14ac:dyDescent="0.25">
      <c r="A13" s="390">
        <v>6</v>
      </c>
      <c r="B13" s="266">
        <v>33.700000000000003</v>
      </c>
      <c r="C13" s="305">
        <v>4</v>
      </c>
      <c r="D13" s="44">
        <v>440</v>
      </c>
      <c r="E13" s="308">
        <v>0.73399999999999999</v>
      </c>
      <c r="F13" s="266">
        <v>0.74299999999999999</v>
      </c>
      <c r="G13" s="163">
        <f t="shared" si="0"/>
        <v>0.73849999999999993</v>
      </c>
      <c r="H13" s="203">
        <f t="shared" si="4"/>
        <v>0.65249999999999997</v>
      </c>
      <c r="I13" s="371">
        <f t="shared" si="1"/>
        <v>6.3639610306789338E-3</v>
      </c>
      <c r="J13" s="372">
        <f t="shared" si="5"/>
        <v>0.86174150720093901</v>
      </c>
      <c r="K13" s="373">
        <v>0.56100000000000005</v>
      </c>
      <c r="L13" s="64">
        <v>0.57699999999999996</v>
      </c>
      <c r="M13" s="203">
        <f t="shared" si="2"/>
        <v>0.56899999999999995</v>
      </c>
      <c r="N13" s="203">
        <f t="shared" si="6"/>
        <v>0.48299999999999998</v>
      </c>
      <c r="O13" s="203">
        <f t="shared" si="3"/>
        <v>1.1313708498984693E-2</v>
      </c>
      <c r="P13" s="374">
        <f t="shared" si="7"/>
        <v>1.98834947258079</v>
      </c>
      <c r="Q13" s="375">
        <f t="shared" si="8"/>
        <v>0.94033232628398777</v>
      </c>
      <c r="R13" s="371">
        <f t="shared" si="9"/>
        <v>0.68429003021148027</v>
      </c>
      <c r="S13" s="376">
        <f>Q13*40</f>
        <v>37.613293051359513</v>
      </c>
      <c r="T13" s="377" t="s">
        <v>798</v>
      </c>
      <c r="U13" s="378">
        <f>R13*40</f>
        <v>27.371601208459211</v>
      </c>
      <c r="V13" s="294">
        <f t="shared" si="10"/>
        <v>137.41721854304637</v>
      </c>
      <c r="W13" s="379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</row>
    <row r="14" spans="1:46" x14ac:dyDescent="0.25">
      <c r="A14" s="308">
        <v>7</v>
      </c>
      <c r="B14" s="266">
        <v>85.6</v>
      </c>
      <c r="C14" s="305">
        <v>5</v>
      </c>
      <c r="D14" s="307">
        <v>476</v>
      </c>
      <c r="E14" s="308">
        <v>1.4079999999999999</v>
      </c>
      <c r="F14" s="266">
        <v>1.395</v>
      </c>
      <c r="G14" s="163">
        <f t="shared" si="0"/>
        <v>1.4015</v>
      </c>
      <c r="H14" s="203">
        <f t="shared" si="4"/>
        <v>1.3154999999999999</v>
      </c>
      <c r="I14" s="371">
        <f t="shared" si="1"/>
        <v>9.1923881554250471E-3</v>
      </c>
      <c r="J14" s="372">
        <f t="shared" si="5"/>
        <v>0.65589640780770941</v>
      </c>
      <c r="K14" s="373">
        <v>1.2270000000000001</v>
      </c>
      <c r="L14" s="64">
        <v>1.254</v>
      </c>
      <c r="M14" s="203">
        <f t="shared" si="2"/>
        <v>1.2404999999999999</v>
      </c>
      <c r="N14" s="203">
        <f t="shared" si="6"/>
        <v>1.1544999999999999</v>
      </c>
      <c r="O14" s="203">
        <f t="shared" si="3"/>
        <v>1.9091883092036722E-2</v>
      </c>
      <c r="P14" s="374">
        <f t="shared" si="7"/>
        <v>1.5390474076611629</v>
      </c>
      <c r="Q14" s="375">
        <f t="shared" si="8"/>
        <v>1.9418429003021145</v>
      </c>
      <c r="R14" s="371">
        <f t="shared" si="9"/>
        <v>1.6986404833836855</v>
      </c>
      <c r="S14" s="376">
        <f>Q14*40</f>
        <v>77.673716012084583</v>
      </c>
      <c r="T14" s="377" t="s">
        <v>798</v>
      </c>
      <c r="U14" s="378">
        <f>R14*40</f>
        <v>67.945619335347416</v>
      </c>
      <c r="V14" s="294">
        <f t="shared" si="10"/>
        <v>114.31747443308139</v>
      </c>
      <c r="W14" s="379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</row>
    <row r="15" spans="1:46" x14ac:dyDescent="0.25">
      <c r="A15" s="308">
        <v>8</v>
      </c>
      <c r="B15" s="266">
        <v>82.6</v>
      </c>
      <c r="C15" s="305">
        <v>5</v>
      </c>
      <c r="D15" s="307">
        <v>481</v>
      </c>
      <c r="E15" s="308">
        <v>1.0329999999999999</v>
      </c>
      <c r="F15" s="266">
        <v>1.069</v>
      </c>
      <c r="G15" s="163">
        <f t="shared" si="0"/>
        <v>1.0509999999999999</v>
      </c>
      <c r="H15" s="203">
        <f t="shared" si="4"/>
        <v>0.96499999999999997</v>
      </c>
      <c r="I15" s="371">
        <f t="shared" si="1"/>
        <v>2.5455844122715732E-2</v>
      </c>
      <c r="J15" s="372">
        <f t="shared" si="5"/>
        <v>2.422059383702734</v>
      </c>
      <c r="K15" s="373">
        <v>0.84699999999999998</v>
      </c>
      <c r="L15" s="64">
        <v>0.88700000000000001</v>
      </c>
      <c r="M15" s="203">
        <f t="shared" si="2"/>
        <v>0.86699999999999999</v>
      </c>
      <c r="N15" s="203">
        <f t="shared" si="6"/>
        <v>0.78100000000000003</v>
      </c>
      <c r="O15" s="203">
        <f t="shared" si="3"/>
        <v>2.8284271247461926E-2</v>
      </c>
      <c r="P15" s="374">
        <f t="shared" si="7"/>
        <v>3.2623150227753084</v>
      </c>
      <c r="Q15" s="375">
        <f t="shared" si="8"/>
        <v>1.4123867069486404</v>
      </c>
      <c r="R15" s="371">
        <f t="shared" si="9"/>
        <v>1.1344410876132931</v>
      </c>
      <c r="S15" s="376">
        <f>Q15*40</f>
        <v>56.495468277945619</v>
      </c>
      <c r="T15" s="377" t="s">
        <v>798</v>
      </c>
      <c r="U15" s="378">
        <f>R15*40</f>
        <v>45.377643504531726</v>
      </c>
      <c r="V15" s="294">
        <f t="shared" si="10"/>
        <v>124.50066577896138</v>
      </c>
      <c r="W15" s="379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</row>
    <row r="16" spans="1:46" x14ac:dyDescent="0.25">
      <c r="A16" s="390">
        <v>9</v>
      </c>
      <c r="B16" s="266">
        <v>31.5</v>
      </c>
      <c r="C16" s="305">
        <v>4</v>
      </c>
      <c r="D16" s="44">
        <v>484</v>
      </c>
      <c r="E16" s="308">
        <v>0.67200000000000004</v>
      </c>
      <c r="F16" s="266">
        <v>0.66700000000000004</v>
      </c>
      <c r="G16" s="163">
        <f t="shared" si="0"/>
        <v>0.66949999999999998</v>
      </c>
      <c r="H16" s="203">
        <f t="shared" si="4"/>
        <v>0.58350000000000002</v>
      </c>
      <c r="I16" s="371">
        <f t="shared" si="1"/>
        <v>3.5355339059327407E-3</v>
      </c>
      <c r="J16" s="372">
        <f t="shared" si="5"/>
        <v>0.52808572157322486</v>
      </c>
      <c r="K16" s="373">
        <v>0.58599999999999997</v>
      </c>
      <c r="L16" s="64">
        <v>0.55900000000000005</v>
      </c>
      <c r="M16" s="203">
        <f t="shared" si="2"/>
        <v>0.57250000000000001</v>
      </c>
      <c r="N16" s="203">
        <f t="shared" si="6"/>
        <v>0.48650000000000004</v>
      </c>
      <c r="O16" s="203">
        <f t="shared" si="3"/>
        <v>1.9091883092036722E-2</v>
      </c>
      <c r="P16" s="374">
        <f t="shared" si="7"/>
        <v>3.3348267409671131</v>
      </c>
      <c r="Q16" s="375">
        <f t="shared" si="8"/>
        <v>0.83610271903323252</v>
      </c>
      <c r="R16" s="371">
        <f t="shared" si="9"/>
        <v>0.68957703927492442</v>
      </c>
      <c r="S16" s="376">
        <f>Q16*40</f>
        <v>33.444108761329304</v>
      </c>
      <c r="T16" s="377" t="s">
        <v>798</v>
      </c>
      <c r="U16" s="378">
        <f>R16*40</f>
        <v>27.583081570996978</v>
      </c>
      <c r="V16" s="294">
        <f t="shared" si="10"/>
        <v>121.2486308871851</v>
      </c>
      <c r="W16" s="379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</row>
    <row r="17" spans="1:46" x14ac:dyDescent="0.25">
      <c r="A17" s="390">
        <v>10</v>
      </c>
      <c r="B17" s="266">
        <v>41.04</v>
      </c>
      <c r="C17" s="305">
        <v>4</v>
      </c>
      <c r="D17" s="44">
        <v>534</v>
      </c>
      <c r="E17" s="308">
        <v>0.76300000000000001</v>
      </c>
      <c r="F17" s="266">
        <v>0.72899999999999998</v>
      </c>
      <c r="G17" s="163">
        <f t="shared" si="0"/>
        <v>0.746</v>
      </c>
      <c r="H17" s="203">
        <f t="shared" si="4"/>
        <v>0.66</v>
      </c>
      <c r="I17" s="371">
        <f t="shared" si="1"/>
        <v>2.4041630560342638E-2</v>
      </c>
      <c r="J17" s="372">
        <f t="shared" si="5"/>
        <v>3.2227386810110779</v>
      </c>
      <c r="K17" s="373">
        <v>0.67600000000000005</v>
      </c>
      <c r="L17" s="64">
        <v>0.61799999999999999</v>
      </c>
      <c r="M17" s="203">
        <f t="shared" si="2"/>
        <v>0.64700000000000002</v>
      </c>
      <c r="N17" s="203">
        <f t="shared" si="6"/>
        <v>0.56100000000000005</v>
      </c>
      <c r="O17" s="203">
        <f t="shared" si="3"/>
        <v>4.1012193308819792E-2</v>
      </c>
      <c r="P17" s="374">
        <f t="shared" si="7"/>
        <v>6.3388243135733831</v>
      </c>
      <c r="Q17" s="375">
        <f t="shared" si="8"/>
        <v>0.95166163141993954</v>
      </c>
      <c r="R17" s="371">
        <f t="shared" si="9"/>
        <v>0.80211480362537768</v>
      </c>
      <c r="S17" s="376">
        <f>Q17*40</f>
        <v>38.066465256797585</v>
      </c>
      <c r="T17" s="377" t="s">
        <v>798</v>
      </c>
      <c r="U17" s="378">
        <f>R17*40</f>
        <v>32.084592145015108</v>
      </c>
      <c r="V17" s="294">
        <f t="shared" si="10"/>
        <v>118.64406779661016</v>
      </c>
      <c r="W17" s="379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</row>
    <row r="18" spans="1:46" s="389" customFormat="1" x14ac:dyDescent="0.25">
      <c r="A18" s="380">
        <v>12</v>
      </c>
      <c r="B18" s="381">
        <v>11.8</v>
      </c>
      <c r="C18" s="382">
        <v>3</v>
      </c>
      <c r="D18" s="383">
        <v>367</v>
      </c>
      <c r="E18" s="380">
        <v>0.47899999999999998</v>
      </c>
      <c r="F18" s="381">
        <v>0.46</v>
      </c>
      <c r="G18" s="384">
        <f t="shared" si="0"/>
        <v>0.46950000000000003</v>
      </c>
      <c r="H18" s="203">
        <f t="shared" si="4"/>
        <v>0.38350000000000006</v>
      </c>
      <c r="I18" s="385">
        <f t="shared" si="1"/>
        <v>1.3435028842544376E-2</v>
      </c>
      <c r="J18" s="372">
        <f t="shared" si="5"/>
        <v>2.861560988827343</v>
      </c>
      <c r="K18" s="386">
        <v>0.36499999999999999</v>
      </c>
      <c r="L18" s="387">
        <v>0.35299999999999998</v>
      </c>
      <c r="M18" s="388">
        <f t="shared" si="2"/>
        <v>0.35899999999999999</v>
      </c>
      <c r="N18" s="203">
        <f t="shared" si="6"/>
        <v>0.27300000000000002</v>
      </c>
      <c r="O18" s="388">
        <f t="shared" si="3"/>
        <v>8.4852813742385784E-3</v>
      </c>
      <c r="P18" s="374">
        <f t="shared" si="7"/>
        <v>2.3635881265288519</v>
      </c>
      <c r="Q18" s="375">
        <f t="shared" si="8"/>
        <v>0.53398791540785506</v>
      </c>
      <c r="R18" s="371">
        <f t="shared" si="9"/>
        <v>0.36706948640483383</v>
      </c>
      <c r="S18" s="376">
        <f>Q18*10</f>
        <v>5.3398791540785506</v>
      </c>
      <c r="T18" s="377" t="s">
        <v>799</v>
      </c>
      <c r="U18" s="378">
        <f>R18*10</f>
        <v>3.6706948640483383</v>
      </c>
      <c r="V18" s="294">
        <f t="shared" si="10"/>
        <v>145.47325102880663</v>
      </c>
      <c r="W18" s="379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</row>
    <row r="19" spans="1:46" s="389" customFormat="1" x14ac:dyDescent="0.25">
      <c r="A19" s="380">
        <v>13</v>
      </c>
      <c r="B19" s="381">
        <v>13.1</v>
      </c>
      <c r="C19" s="382">
        <v>3</v>
      </c>
      <c r="D19" s="383">
        <v>368</v>
      </c>
      <c r="E19" s="380">
        <v>0.79</v>
      </c>
      <c r="F19" s="381">
        <v>0.77400000000000002</v>
      </c>
      <c r="G19" s="384">
        <f t="shared" si="0"/>
        <v>0.78200000000000003</v>
      </c>
      <c r="H19" s="203">
        <f t="shared" si="4"/>
        <v>0.69600000000000006</v>
      </c>
      <c r="I19" s="385">
        <f t="shared" si="1"/>
        <v>1.1313708498984771E-2</v>
      </c>
      <c r="J19" s="372">
        <f t="shared" si="5"/>
        <v>1.44676579270905</v>
      </c>
      <c r="K19" s="386">
        <v>0.69299999999999995</v>
      </c>
      <c r="L19" s="387">
        <v>0.68200000000000005</v>
      </c>
      <c r="M19" s="388">
        <f t="shared" si="2"/>
        <v>0.6875</v>
      </c>
      <c r="N19" s="203">
        <f t="shared" si="6"/>
        <v>0.60150000000000003</v>
      </c>
      <c r="O19" s="388">
        <f t="shared" si="3"/>
        <v>7.778174593051951E-3</v>
      </c>
      <c r="P19" s="374">
        <f t="shared" si="7"/>
        <v>1.1313708498984656</v>
      </c>
      <c r="Q19" s="375">
        <f t="shared" si="8"/>
        <v>1.0060422960725075</v>
      </c>
      <c r="R19" s="371">
        <f t="shared" si="9"/>
        <v>0.86329305135951662</v>
      </c>
      <c r="S19" s="376">
        <f t="shared" ref="S19:S28" si="11">Q19*10</f>
        <v>10.060422960725075</v>
      </c>
      <c r="T19" s="377" t="s">
        <v>799</v>
      </c>
      <c r="U19" s="378">
        <f t="shared" ref="U19:U28" si="12">R19*10</f>
        <v>8.6329305135951664</v>
      </c>
      <c r="V19" s="294">
        <f t="shared" si="10"/>
        <v>116.53543307086613</v>
      </c>
      <c r="W19" s="379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</row>
    <row r="20" spans="1:46" s="389" customFormat="1" x14ac:dyDescent="0.25">
      <c r="A20" s="380">
        <v>14</v>
      </c>
      <c r="B20" s="381">
        <v>16.100000000000001</v>
      </c>
      <c r="C20" s="382">
        <v>3</v>
      </c>
      <c r="D20" s="383">
        <v>375</v>
      </c>
      <c r="E20" s="380">
        <v>0.44400000000000001</v>
      </c>
      <c r="F20" s="381">
        <v>0.44500000000000001</v>
      </c>
      <c r="G20" s="384">
        <f t="shared" si="0"/>
        <v>0.44450000000000001</v>
      </c>
      <c r="H20" s="203">
        <f t="shared" si="4"/>
        <v>0.35850000000000004</v>
      </c>
      <c r="I20" s="385">
        <f t="shared" si="1"/>
        <v>7.0710678118654816E-4</v>
      </c>
      <c r="J20" s="372">
        <f t="shared" si="5"/>
        <v>0.15907914087436406</v>
      </c>
      <c r="K20" s="386">
        <v>0.45</v>
      </c>
      <c r="L20" s="387">
        <v>0.45300000000000001</v>
      </c>
      <c r="M20" s="388">
        <f t="shared" si="2"/>
        <v>0.45150000000000001</v>
      </c>
      <c r="N20" s="203">
        <f t="shared" si="6"/>
        <v>0.36550000000000005</v>
      </c>
      <c r="O20" s="388">
        <f t="shared" si="3"/>
        <v>2.1213203435596446E-3</v>
      </c>
      <c r="P20" s="374">
        <f t="shared" si="7"/>
        <v>0.46983839281498213</v>
      </c>
      <c r="Q20" s="375">
        <f t="shared" si="8"/>
        <v>0.49622356495468278</v>
      </c>
      <c r="R20" s="371">
        <f t="shared" si="9"/>
        <v>0.50679758308157097</v>
      </c>
      <c r="S20" s="391">
        <f t="shared" si="11"/>
        <v>4.9622356495468276</v>
      </c>
      <c r="T20" s="377" t="s">
        <v>799</v>
      </c>
      <c r="U20" s="378">
        <f t="shared" si="12"/>
        <v>5.0679758308157101</v>
      </c>
      <c r="V20" s="294">
        <f t="shared" si="10"/>
        <v>97.913561847988078</v>
      </c>
      <c r="W20" s="379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</row>
    <row r="21" spans="1:46" s="389" customFormat="1" x14ac:dyDescent="0.25">
      <c r="A21" s="380">
        <v>15</v>
      </c>
      <c r="B21" s="381">
        <v>8.8000000000000007</v>
      </c>
      <c r="C21" s="382">
        <v>2</v>
      </c>
      <c r="D21" s="383">
        <v>377</v>
      </c>
      <c r="E21" s="380">
        <v>0.191</v>
      </c>
      <c r="F21" s="381">
        <v>0.17799999999999999</v>
      </c>
      <c r="G21" s="384">
        <f t="shared" si="0"/>
        <v>0.1845</v>
      </c>
      <c r="H21" s="203">
        <f t="shared" si="4"/>
        <v>9.8500000000000004E-2</v>
      </c>
      <c r="I21" s="385">
        <f t="shared" si="1"/>
        <v>9.1923881554251269E-3</v>
      </c>
      <c r="J21" s="372">
        <f t="shared" si="5"/>
        <v>4.9823242034824533</v>
      </c>
      <c r="K21" s="386">
        <v>0.15</v>
      </c>
      <c r="L21" s="387">
        <v>0.14099999999999999</v>
      </c>
      <c r="M21" s="388">
        <f t="shared" si="2"/>
        <v>0.14549999999999999</v>
      </c>
      <c r="N21" s="203">
        <f t="shared" si="6"/>
        <v>5.9499999999999997E-2</v>
      </c>
      <c r="O21" s="388">
        <f t="shared" si="3"/>
        <v>6.3639610306789329E-3</v>
      </c>
      <c r="P21" s="374">
        <f t="shared" si="7"/>
        <v>4.3738563784734934</v>
      </c>
      <c r="Q21" s="375">
        <f t="shared" si="8"/>
        <v>0.10347432024169184</v>
      </c>
      <c r="R21" s="371">
        <f t="shared" si="9"/>
        <v>4.4561933534743199E-2</v>
      </c>
      <c r="S21" s="376">
        <f t="shared" si="11"/>
        <v>1.0347432024169185</v>
      </c>
      <c r="T21" s="377" t="s">
        <v>799</v>
      </c>
      <c r="U21" s="378">
        <f t="shared" si="12"/>
        <v>0.44561933534743198</v>
      </c>
      <c r="V21" s="294">
        <f t="shared" si="10"/>
        <v>232.20338983050854</v>
      </c>
      <c r="W21" s="379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</row>
    <row r="22" spans="1:46" s="389" customFormat="1" x14ac:dyDescent="0.25">
      <c r="A22" s="380">
        <v>16</v>
      </c>
      <c r="B22" s="381">
        <v>4.2</v>
      </c>
      <c r="C22" s="382">
        <v>1</v>
      </c>
      <c r="D22" s="383">
        <v>382</v>
      </c>
      <c r="E22" s="380">
        <v>0.16900000000000001</v>
      </c>
      <c r="F22" s="381">
        <v>0.15</v>
      </c>
      <c r="G22" s="384">
        <f t="shared" si="0"/>
        <v>0.1595</v>
      </c>
      <c r="H22" s="203">
        <f t="shared" si="4"/>
        <v>7.350000000000001E-2</v>
      </c>
      <c r="I22" s="385">
        <f t="shared" si="1"/>
        <v>1.3435028842544414E-2</v>
      </c>
      <c r="J22" s="372">
        <f t="shared" si="5"/>
        <v>8.4232155752629563</v>
      </c>
      <c r="K22" s="386">
        <v>0.152</v>
      </c>
      <c r="L22" s="392">
        <v>0.13700000000000001</v>
      </c>
      <c r="M22" s="388">
        <f t="shared" si="2"/>
        <v>0.14450000000000002</v>
      </c>
      <c r="N22" s="203">
        <f t="shared" si="6"/>
        <v>5.8500000000000024E-2</v>
      </c>
      <c r="O22" s="388">
        <f t="shared" si="3"/>
        <v>1.0606601717798203E-2</v>
      </c>
      <c r="P22" s="374">
        <f t="shared" si="7"/>
        <v>7.3402088012444304</v>
      </c>
      <c r="Q22" s="375">
        <f t="shared" si="8"/>
        <v>6.5709969788519645E-2</v>
      </c>
      <c r="R22" s="371">
        <f t="shared" si="9"/>
        <v>4.3051359516616351E-2</v>
      </c>
      <c r="S22" s="376">
        <f t="shared" si="11"/>
        <v>0.6570996978851964</v>
      </c>
      <c r="T22" s="377" t="s">
        <v>799</v>
      </c>
      <c r="U22" s="378">
        <f t="shared" si="12"/>
        <v>0.4305135951661635</v>
      </c>
      <c r="V22" s="294">
        <f t="shared" si="10"/>
        <v>152.6315789473683</v>
      </c>
      <c r="W22" s="379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</row>
    <row r="23" spans="1:46" s="389" customFormat="1" x14ac:dyDescent="0.25">
      <c r="A23" s="380">
        <v>17</v>
      </c>
      <c r="B23" s="381">
        <v>11.1</v>
      </c>
      <c r="C23" s="382">
        <v>3</v>
      </c>
      <c r="D23" s="383">
        <v>383</v>
      </c>
      <c r="E23" s="380">
        <v>0.442</v>
      </c>
      <c r="F23" s="381">
        <v>0.48299999999999998</v>
      </c>
      <c r="G23" s="384">
        <f t="shared" si="0"/>
        <v>0.46250000000000002</v>
      </c>
      <c r="H23" s="203">
        <f t="shared" si="4"/>
        <v>0.37650000000000006</v>
      </c>
      <c r="I23" s="385">
        <f t="shared" si="1"/>
        <v>2.8991378028648436E-2</v>
      </c>
      <c r="J23" s="372">
        <f t="shared" si="5"/>
        <v>6.26840606024831</v>
      </c>
      <c r="K23" s="386">
        <v>0.318</v>
      </c>
      <c r="L23" s="387">
        <v>0.313</v>
      </c>
      <c r="M23" s="388">
        <f t="shared" si="2"/>
        <v>0.3155</v>
      </c>
      <c r="N23" s="203">
        <f t="shared" si="6"/>
        <v>0.22950000000000001</v>
      </c>
      <c r="O23" s="388">
        <f t="shared" si="3"/>
        <v>3.5355339059327407E-3</v>
      </c>
      <c r="P23" s="374">
        <f t="shared" si="7"/>
        <v>1.1206129654303456</v>
      </c>
      <c r="Q23" s="375">
        <f t="shared" si="8"/>
        <v>0.52341389728096677</v>
      </c>
      <c r="R23" s="371">
        <f t="shared" si="9"/>
        <v>0.30135951661631422</v>
      </c>
      <c r="S23" s="376">
        <f t="shared" si="11"/>
        <v>5.2341389728096672</v>
      </c>
      <c r="T23" s="377" t="s">
        <v>799</v>
      </c>
      <c r="U23" s="378">
        <f t="shared" si="12"/>
        <v>3.0135951661631424</v>
      </c>
      <c r="V23" s="294">
        <f t="shared" si="10"/>
        <v>173.68421052631575</v>
      </c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</row>
    <row r="24" spans="1:46" s="389" customFormat="1" x14ac:dyDescent="0.25">
      <c r="A24" s="380">
        <v>18</v>
      </c>
      <c r="B24" s="381">
        <v>9.9</v>
      </c>
      <c r="C24" s="382">
        <v>2</v>
      </c>
      <c r="D24" s="383">
        <v>391</v>
      </c>
      <c r="E24" s="380">
        <v>0.13400000000000001</v>
      </c>
      <c r="F24" s="381">
        <v>0.124</v>
      </c>
      <c r="G24" s="384">
        <f t="shared" si="0"/>
        <v>0.129</v>
      </c>
      <c r="H24" s="203">
        <f t="shared" si="4"/>
        <v>4.300000000000001E-2</v>
      </c>
      <c r="I24" s="385">
        <f t="shared" si="1"/>
        <v>7.0710678118654814E-3</v>
      </c>
      <c r="J24" s="372">
        <f t="shared" si="5"/>
        <v>5.4814479161747913</v>
      </c>
      <c r="K24" s="386">
        <v>0.13</v>
      </c>
      <c r="L24" s="387">
        <v>0.11899999999999999</v>
      </c>
      <c r="M24" s="388">
        <f t="shared" si="2"/>
        <v>0.1245</v>
      </c>
      <c r="N24" s="203">
        <f t="shared" si="6"/>
        <v>3.8500000000000006E-2</v>
      </c>
      <c r="O24" s="388">
        <f t="shared" si="3"/>
        <v>7.7781745930520299E-3</v>
      </c>
      <c r="P24" s="374">
        <f t="shared" si="7"/>
        <v>6.2475297936160885</v>
      </c>
      <c r="Q24" s="375">
        <f t="shared" si="8"/>
        <v>1.9637462235649564E-2</v>
      </c>
      <c r="R24" s="371">
        <f t="shared" si="9"/>
        <v>1.2839879154078561E-2</v>
      </c>
      <c r="S24" s="376">
        <f t="shared" si="11"/>
        <v>0.19637462235649564</v>
      </c>
      <c r="T24" s="377" t="s">
        <v>799</v>
      </c>
      <c r="U24" s="378">
        <f t="shared" si="12"/>
        <v>0.1283987915407856</v>
      </c>
      <c r="V24" s="294">
        <f t="shared" si="10"/>
        <v>152.94117647058826</v>
      </c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</row>
    <row r="25" spans="1:46" s="389" customFormat="1" x14ac:dyDescent="0.25">
      <c r="A25" s="380">
        <v>19</v>
      </c>
      <c r="B25" s="381">
        <v>14.5</v>
      </c>
      <c r="C25" s="382">
        <v>3</v>
      </c>
      <c r="D25" s="383">
        <v>472</v>
      </c>
      <c r="E25" s="380">
        <v>0.67200000000000004</v>
      </c>
      <c r="F25" s="381">
        <v>0.623</v>
      </c>
      <c r="G25" s="384">
        <f t="shared" si="0"/>
        <v>0.64749999999999996</v>
      </c>
      <c r="H25" s="203">
        <f t="shared" si="4"/>
        <v>0.5615</v>
      </c>
      <c r="I25" s="385">
        <f t="shared" si="1"/>
        <v>3.4648232278140859E-2</v>
      </c>
      <c r="J25" s="372">
        <f t="shared" si="5"/>
        <v>5.351078344114419</v>
      </c>
      <c r="K25" s="386">
        <v>0.54100000000000004</v>
      </c>
      <c r="L25" s="387">
        <v>0.53300000000000003</v>
      </c>
      <c r="M25" s="388">
        <f t="shared" si="2"/>
        <v>0.53700000000000003</v>
      </c>
      <c r="N25" s="203">
        <f t="shared" si="6"/>
        <v>0.45100000000000007</v>
      </c>
      <c r="O25" s="388">
        <f t="shared" si="3"/>
        <v>5.6568542494923853E-3</v>
      </c>
      <c r="P25" s="374">
        <f t="shared" si="7"/>
        <v>1.0534179235553791</v>
      </c>
      <c r="Q25" s="375">
        <f t="shared" si="8"/>
        <v>0.80287009063444104</v>
      </c>
      <c r="R25" s="371">
        <f t="shared" si="9"/>
        <v>0.63595166163141992</v>
      </c>
      <c r="S25" s="376">
        <f t="shared" si="11"/>
        <v>8.0287009063444099</v>
      </c>
      <c r="T25" s="377" t="s">
        <v>799</v>
      </c>
      <c r="U25" s="378">
        <f t="shared" si="12"/>
        <v>6.359516616314199</v>
      </c>
      <c r="V25" s="294">
        <f t="shared" si="10"/>
        <v>126.24703087885985</v>
      </c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</row>
    <row r="26" spans="1:46" x14ac:dyDescent="0.25">
      <c r="A26" s="373" t="s">
        <v>800</v>
      </c>
      <c r="B26" s="64"/>
      <c r="C26" s="64"/>
      <c r="D26" s="307">
        <v>346</v>
      </c>
      <c r="E26" s="390">
        <v>0.155</v>
      </c>
      <c r="F26" s="390">
        <v>0.155</v>
      </c>
      <c r="G26" s="163">
        <f t="shared" si="0"/>
        <v>0.155</v>
      </c>
      <c r="H26" s="203">
        <f t="shared" si="4"/>
        <v>6.9000000000000006E-2</v>
      </c>
      <c r="I26" s="371">
        <f t="shared" si="1"/>
        <v>0</v>
      </c>
      <c r="J26" s="372">
        <f t="shared" si="5"/>
        <v>0</v>
      </c>
      <c r="K26" s="393">
        <v>0.152</v>
      </c>
      <c r="L26" s="393">
        <v>0.152</v>
      </c>
      <c r="M26" s="203">
        <f t="shared" si="2"/>
        <v>0.152</v>
      </c>
      <c r="N26" s="203">
        <f t="shared" si="6"/>
        <v>6.6000000000000003E-2</v>
      </c>
      <c r="O26" s="203">
        <f t="shared" si="3"/>
        <v>0</v>
      </c>
      <c r="P26" s="374">
        <f t="shared" si="7"/>
        <v>0</v>
      </c>
      <c r="Q26" s="375">
        <f t="shared" si="8"/>
        <v>5.891238670694865E-2</v>
      </c>
      <c r="R26" s="371">
        <f t="shared" si="9"/>
        <v>5.4380664652567981E-2</v>
      </c>
      <c r="S26" s="391">
        <f t="shared" si="11"/>
        <v>0.5891238670694865</v>
      </c>
      <c r="T26" s="377" t="s">
        <v>799</v>
      </c>
      <c r="U26" s="378">
        <f t="shared" si="12"/>
        <v>0.54380664652567978</v>
      </c>
      <c r="V26" s="294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</row>
    <row r="27" spans="1:46" x14ac:dyDescent="0.25">
      <c r="A27" s="373" t="s">
        <v>801</v>
      </c>
      <c r="B27" s="64"/>
      <c r="C27" s="64"/>
      <c r="D27" s="307">
        <v>352</v>
      </c>
      <c r="E27" s="337">
        <v>0.123</v>
      </c>
      <c r="F27" s="337">
        <v>0.123</v>
      </c>
      <c r="G27" s="163">
        <f t="shared" si="0"/>
        <v>0.123</v>
      </c>
      <c r="H27" s="203">
        <f t="shared" si="4"/>
        <v>3.7000000000000005E-2</v>
      </c>
      <c r="I27" s="371">
        <f t="shared" si="1"/>
        <v>0</v>
      </c>
      <c r="J27" s="372">
        <f t="shared" si="5"/>
        <v>0</v>
      </c>
      <c r="K27" s="393">
        <v>0.11600000000000001</v>
      </c>
      <c r="L27" s="393">
        <v>0.11600000000000001</v>
      </c>
      <c r="M27" s="203">
        <f t="shared" si="2"/>
        <v>0.11600000000000001</v>
      </c>
      <c r="N27" s="203">
        <f t="shared" si="6"/>
        <v>3.0000000000000013E-2</v>
      </c>
      <c r="O27" s="203">
        <f t="shared" si="3"/>
        <v>0</v>
      </c>
      <c r="P27" s="374">
        <f t="shared" si="7"/>
        <v>0</v>
      </c>
      <c r="Q27" s="375">
        <f t="shared" si="8"/>
        <v>1.0574018126888227E-2</v>
      </c>
      <c r="R27" s="371">
        <f t="shared" si="9"/>
        <v>2.0963425691562622E-17</v>
      </c>
      <c r="S27" s="391">
        <f t="shared" si="11"/>
        <v>0.10574018126888227</v>
      </c>
      <c r="T27" s="377" t="s">
        <v>799</v>
      </c>
      <c r="U27" s="378">
        <f t="shared" si="12"/>
        <v>2.0963425691562623E-16</v>
      </c>
      <c r="V27" s="294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</row>
    <row r="28" spans="1:46" x14ac:dyDescent="0.25">
      <c r="A28" s="394" t="s">
        <v>802</v>
      </c>
      <c r="B28" s="148"/>
      <c r="C28" s="148"/>
      <c r="D28" s="395"/>
      <c r="E28" s="396">
        <v>8.5999999999999993E-2</v>
      </c>
      <c r="F28" s="397">
        <v>0.09</v>
      </c>
      <c r="G28" s="398">
        <f t="shared" si="0"/>
        <v>8.7999999999999995E-2</v>
      </c>
      <c r="H28" s="203">
        <f t="shared" si="4"/>
        <v>2.0000000000000018E-3</v>
      </c>
      <c r="I28" s="399">
        <f t="shared" si="1"/>
        <v>2.8284271247461927E-3</v>
      </c>
      <c r="J28" s="372">
        <f t="shared" si="5"/>
        <v>3.2141217326661282</v>
      </c>
      <c r="K28" s="400">
        <v>8.5000000000000006E-2</v>
      </c>
      <c r="L28" s="401">
        <v>8.4000000000000005E-2</v>
      </c>
      <c r="M28" s="402">
        <f t="shared" si="2"/>
        <v>8.4500000000000006E-2</v>
      </c>
      <c r="N28" s="203">
        <f t="shared" si="6"/>
        <v>-1.4999999999999875E-3</v>
      </c>
      <c r="O28" s="402">
        <f t="shared" si="3"/>
        <v>7.0710678118654816E-4</v>
      </c>
      <c r="P28" s="403">
        <f t="shared" si="7"/>
        <v>0.83681275880064876</v>
      </c>
      <c r="Q28" s="404">
        <f t="shared" si="8"/>
        <v>-4.2296072507552865E-2</v>
      </c>
      <c r="R28" s="399">
        <f t="shared" si="9"/>
        <v>-4.7583081570996957E-2</v>
      </c>
      <c r="S28" s="405">
        <f t="shared" si="11"/>
        <v>-0.42296072507552862</v>
      </c>
      <c r="T28" s="406" t="s">
        <v>799</v>
      </c>
      <c r="U28" s="407">
        <f t="shared" si="12"/>
        <v>-0.47583081570996955</v>
      </c>
      <c r="V28" s="294"/>
      <c r="W28" s="42"/>
    </row>
    <row r="29" spans="1:46" x14ac:dyDescent="0.25">
      <c r="V29" s="14"/>
      <c r="W29" s="8"/>
    </row>
    <row r="30" spans="1:46" x14ac:dyDescent="0.25">
      <c r="P30" s="408"/>
    </row>
  </sheetData>
  <mergeCells count="7">
    <mergeCell ref="A1:F1"/>
    <mergeCell ref="I1:K1"/>
    <mergeCell ref="N1:P1"/>
    <mergeCell ref="Q5:U5"/>
    <mergeCell ref="A6:D6"/>
    <mergeCell ref="E6:J6"/>
    <mergeCell ref="K6:P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S3</vt:lpstr>
      <vt:lpstr>Table S4 </vt:lpstr>
      <vt:lpstr>Table S5</vt:lpstr>
      <vt:lpstr>Table S6 </vt:lpstr>
      <vt:lpstr>Table S7</vt:lpstr>
    </vt:vector>
  </TitlesOfParts>
  <LinksUpToDate>false</LinksUpToDate>
  <SharedDoc>false</SharedDoc>
  <HyperlinksChanged>false</HyperlinksChanged>
  <AppVersion>16.0300</AppVersion>
  <Company/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